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docs.regione.fvg.it/siti/X79/SiteCollectionDocuments/AREA 4 - ESECUZIONE/2022 CQ LAVORO SOMMINISTRATO 4/5DatiPortale/"/>
    </mc:Choice>
  </mc:AlternateContent>
  <bookViews>
    <workbookView xWindow="0" yWindow="0" windowWidth="28800" windowHeight="12300"/>
  </bookViews>
  <sheets>
    <sheet name="Tot maschera" sheetId="1" r:id="rId1"/>
    <sheet name="Festività" sheetId="2" r:id="rId2"/>
    <sheet name="Livello" sheetId="3" r:id="rId3"/>
    <sheet name="Domeniche" sheetId="4" state="hidden" r:id="rId4"/>
    <sheet name="Costi" sheetId="5" state="hidden" r:id="rId5"/>
  </sheets>
  <definedNames>
    <definedName name="_xlnm._FilterDatabase" localSheetId="3" hidden="1">Domeniche!$A$1:$Z$134</definedName>
  </definedNames>
  <calcPr calcId="162913"/>
  <extLst>
    <ext uri="GoogleSheetsCustomDataVersion2">
      <go:sheetsCustomData xmlns:go="http://customooxmlschemas.google.com/" r:id="rId9" roundtripDataChecksum="xg5/zq3NpOrIIUGZEc1p9po2h7PAzYottgbNukDLlfg="/>
    </ext>
  </extLst>
</workbook>
</file>

<file path=xl/calcChain.xml><?xml version="1.0" encoding="utf-8"?>
<calcChain xmlns="http://schemas.openxmlformats.org/spreadsheetml/2006/main">
  <c r="C24" i="5" l="1"/>
  <c r="C26" i="5" s="1"/>
  <c r="G15" i="5"/>
  <c r="E15" i="5"/>
  <c r="I15" i="5" s="1"/>
  <c r="D15" i="5"/>
  <c r="H15" i="5" s="1"/>
  <c r="C15" i="5"/>
  <c r="G14" i="5"/>
  <c r="E14" i="5"/>
  <c r="I14" i="5" s="1"/>
  <c r="D14" i="5"/>
  <c r="H14" i="5" s="1"/>
  <c r="C14" i="5"/>
  <c r="C13" i="5"/>
  <c r="C11" i="5"/>
  <c r="G9" i="5"/>
  <c r="E9" i="5"/>
  <c r="E18" i="5" s="1"/>
  <c r="D9" i="5"/>
  <c r="D18" i="5" s="1"/>
  <c r="C9" i="5"/>
  <c r="C18" i="5" s="1"/>
  <c r="B5" i="5"/>
  <c r="B4" i="5"/>
  <c r="B3" i="5"/>
  <c r="B8" i="5" s="1"/>
  <c r="D27" i="3"/>
  <c r="D26" i="3"/>
  <c r="D20" i="3"/>
  <c r="D19" i="3"/>
  <c r="D12" i="3"/>
  <c r="D13" i="3" s="1"/>
  <c r="D6" i="3"/>
  <c r="D5" i="3"/>
  <c r="D40" i="2"/>
  <c r="E40" i="2" s="1"/>
  <c r="B40" i="2"/>
  <c r="D39" i="2"/>
  <c r="E39" i="2" s="1"/>
  <c r="B39" i="2"/>
  <c r="D38" i="2"/>
  <c r="E38" i="2" s="1"/>
  <c r="B38" i="2"/>
  <c r="E37" i="2"/>
  <c r="D37" i="2"/>
  <c r="B37" i="2"/>
  <c r="E36" i="2"/>
  <c r="D36" i="2"/>
  <c r="B36" i="2"/>
  <c r="E35" i="2"/>
  <c r="D35" i="2"/>
  <c r="B35" i="2"/>
  <c r="D34" i="2"/>
  <c r="E34" i="2" s="1"/>
  <c r="B34" i="2"/>
  <c r="D33" i="2"/>
  <c r="E33" i="2" s="1"/>
  <c r="B33" i="2"/>
  <c r="D32" i="2"/>
  <c r="E32" i="2" s="1"/>
  <c r="B32" i="2"/>
  <c r="D31" i="2"/>
  <c r="E31" i="2" s="1"/>
  <c r="B31" i="2"/>
  <c r="D30" i="2"/>
  <c r="E30" i="2" s="1"/>
  <c r="B30" i="2"/>
  <c r="E29" i="2"/>
  <c r="D29" i="2"/>
  <c r="B29" i="2"/>
  <c r="E28" i="2"/>
  <c r="D28" i="2"/>
  <c r="B28" i="2"/>
  <c r="E27" i="2"/>
  <c r="D27" i="2"/>
  <c r="B27" i="2"/>
  <c r="D26" i="2"/>
  <c r="E26" i="2" s="1"/>
  <c r="B26" i="2"/>
  <c r="E25" i="2"/>
  <c r="D25" i="2"/>
  <c r="B25" i="2"/>
  <c r="D24" i="2"/>
  <c r="E24" i="2" s="1"/>
  <c r="B24" i="2"/>
  <c r="D23" i="2"/>
  <c r="E23" i="2" s="1"/>
  <c r="B23" i="2"/>
  <c r="D22" i="2"/>
  <c r="E22" i="2" s="1"/>
  <c r="B22" i="2"/>
  <c r="E21" i="2"/>
  <c r="D21" i="2"/>
  <c r="B21" i="2"/>
  <c r="E20" i="2"/>
  <c r="D20" i="2"/>
  <c r="B20" i="2"/>
  <c r="E19" i="2"/>
  <c r="D19" i="2"/>
  <c r="B19" i="2"/>
  <c r="D18" i="2"/>
  <c r="E18" i="2" s="1"/>
  <c r="B18" i="2"/>
  <c r="E17" i="2"/>
  <c r="D17" i="2"/>
  <c r="B17" i="2"/>
  <c r="D16" i="2"/>
  <c r="E16" i="2" s="1"/>
  <c r="B16" i="2"/>
  <c r="D15" i="2"/>
  <c r="E15" i="2" s="1"/>
  <c r="B15" i="2"/>
  <c r="D14" i="2"/>
  <c r="E14" i="2" s="1"/>
  <c r="B14" i="2"/>
  <c r="E13" i="2"/>
  <c r="D13" i="2"/>
  <c r="B13" i="2"/>
  <c r="D12" i="2"/>
  <c r="E12" i="2" s="1"/>
  <c r="B12" i="2"/>
  <c r="E11" i="2"/>
  <c r="D11" i="2"/>
  <c r="B11" i="2"/>
  <c r="D10" i="2"/>
  <c r="E10" i="2" s="1"/>
  <c r="B10" i="2"/>
  <c r="E9" i="2"/>
  <c r="D9" i="2"/>
  <c r="B9" i="2"/>
  <c r="D8" i="2"/>
  <c r="E8" i="2" s="1"/>
  <c r="B8" i="2"/>
  <c r="D7" i="2"/>
  <c r="E7" i="2" s="1"/>
  <c r="B7" i="2"/>
  <c r="D6" i="2"/>
  <c r="E6" i="2" s="1"/>
  <c r="B6" i="2"/>
  <c r="E5" i="2"/>
  <c r="D5" i="2"/>
  <c r="B5" i="2"/>
  <c r="D4" i="2"/>
  <c r="E4" i="2" s="1"/>
  <c r="B4" i="2"/>
  <c r="E3" i="2"/>
  <c r="D3" i="2"/>
  <c r="B3" i="2"/>
  <c r="D2" i="2"/>
  <c r="E2" i="2" s="1"/>
  <c r="B2" i="2"/>
  <c r="E1" i="2"/>
  <c r="D1" i="2"/>
  <c r="B1" i="2"/>
  <c r="C27" i="1"/>
  <c r="A22" i="1"/>
  <c r="A21" i="1"/>
  <c r="C17" i="1"/>
  <c r="A13" i="1"/>
  <c r="C18" i="1" s="1"/>
  <c r="M4" i="1"/>
  <c r="M3" i="1"/>
  <c r="C19" i="1" l="1"/>
  <c r="C21" i="1" s="1"/>
  <c r="C24" i="1"/>
  <c r="C25" i="1" s="1"/>
  <c r="B9" i="5"/>
  <c r="B15" i="5"/>
  <c r="F15" i="5" s="1"/>
  <c r="B14" i="5"/>
  <c r="H9" i="5"/>
  <c r="H19" i="5" s="1"/>
  <c r="D11" i="5"/>
  <c r="D13" i="5"/>
  <c r="D19" i="5" s="1"/>
  <c r="D24" i="5"/>
  <c r="D26" i="5" s="1"/>
  <c r="I9" i="5"/>
  <c r="E11" i="5"/>
  <c r="E13" i="5"/>
  <c r="E24" i="5"/>
  <c r="E26" i="5" s="1"/>
  <c r="C10" i="5"/>
  <c r="C12" i="5"/>
  <c r="C16" i="5"/>
  <c r="G16" i="5" s="1"/>
  <c r="G19" i="5" s="1"/>
  <c r="D10" i="5"/>
  <c r="D12" i="5"/>
  <c r="D16" i="5"/>
  <c r="H16" i="5" s="1"/>
  <c r="E10" i="5"/>
  <c r="E19" i="5" s="1"/>
  <c r="E12" i="5"/>
  <c r="E16" i="5"/>
  <c r="I16" i="5" s="1"/>
  <c r="C22" i="1" l="1"/>
  <c r="C23" i="1" s="1"/>
  <c r="C20" i="1"/>
  <c r="C29" i="1" s="1"/>
  <c r="C26" i="1"/>
  <c r="C28" i="1" s="1"/>
  <c r="C31" i="1" s="1"/>
  <c r="B12" i="5"/>
  <c r="F14" i="5"/>
  <c r="B18" i="5"/>
  <c r="B16" i="5"/>
  <c r="F16" i="5" s="1"/>
  <c r="B10" i="5"/>
  <c r="B19" i="5" s="1"/>
  <c r="B24" i="5"/>
  <c r="B26" i="5" s="1"/>
  <c r="B13" i="5"/>
  <c r="B11" i="5"/>
  <c r="F9" i="5"/>
  <c r="I19" i="5"/>
  <c r="C19" i="5"/>
  <c r="C32" i="1" l="1"/>
  <c r="C33" i="1" s="1"/>
  <c r="C30" i="1"/>
  <c r="F19" i="5"/>
</calcChain>
</file>

<file path=xl/sharedStrings.xml><?xml version="1.0" encoding="utf-8"?>
<sst xmlns="http://schemas.openxmlformats.org/spreadsheetml/2006/main" count="302" uniqueCount="127">
  <si>
    <t>Formule (NON TOCCARE)</t>
  </si>
  <si>
    <t>DA INSERIRE IN GIALLO</t>
  </si>
  <si>
    <t>DATA INIZIO CONTRATTO</t>
  </si>
  <si>
    <t>RICHIESTA 1</t>
  </si>
  <si>
    <t>RICHIESTA 2</t>
  </si>
  <si>
    <t>RICHIESTA 3</t>
  </si>
  <si>
    <t>RICHIESTA 4</t>
  </si>
  <si>
    <t>RICHIESTA 5</t>
  </si>
  <si>
    <t>RICHIESTA 6</t>
  </si>
  <si>
    <t>RICHIESTA 7</t>
  </si>
  <si>
    <t>DATA FINE CONTRATTO</t>
  </si>
  <si>
    <t>PREVISIONALE IMPEGNO DI SPESA</t>
  </si>
  <si>
    <t>LIVELLO</t>
  </si>
  <si>
    <t>B1</t>
  </si>
  <si>
    <t>PREVISIONALE IMPEGNO DI SPESA al netto di margine&amp;iva</t>
  </si>
  <si>
    <t>GIORNI SETTIMANA</t>
  </si>
  <si>
    <t>5</t>
  </si>
  <si>
    <t>ORE SETTIMANA</t>
  </si>
  <si>
    <t>36</t>
  </si>
  <si>
    <t>Lunedì</t>
  </si>
  <si>
    <t>LAV</t>
  </si>
  <si>
    <t>Martedì</t>
  </si>
  <si>
    <t>Mercoledì</t>
  </si>
  <si>
    <t>Giovedì</t>
  </si>
  <si>
    <t>Venerdì</t>
  </si>
  <si>
    <t>Sabato</t>
  </si>
  <si>
    <t>RIP</t>
  </si>
  <si>
    <t>Domenica</t>
  </si>
  <si>
    <t>NUMERO RISORSE</t>
  </si>
  <si>
    <t>BUONI PASTO SPETTANTI</t>
  </si>
  <si>
    <t>0</t>
  </si>
  <si>
    <t>BUONI PASTO VALORE</t>
  </si>
  <si>
    <t>ORE GIORNO SU SETTIMANA</t>
  </si>
  <si>
    <t xml:space="preserve">GG LAVORABILI TOTALI </t>
  </si>
  <si>
    <t>ORE GG LAVORABILI</t>
  </si>
  <si>
    <t xml:space="preserve">TOTALE COSTO ORE LAVORABILI </t>
  </si>
  <si>
    <t xml:space="preserve">IRAP SU COSTO ORE LAVORABILI 8,5% </t>
  </si>
  <si>
    <t xml:space="preserve">MARGINE AGENZIA PERIODO CONTRATTUALE </t>
  </si>
  <si>
    <t>IVA SU MARGINE AGENZIA 22%</t>
  </si>
  <si>
    <t>GG FESTIVITA' PERIODO</t>
  </si>
  <si>
    <t>FESTIVITA' INFRASETT</t>
  </si>
  <si>
    <t>FESTIVITA' INFRASETT IRAP</t>
  </si>
  <si>
    <t>BUONI PASTO</t>
  </si>
  <si>
    <t>TOTALE PREVISIONALE IMPEGNO DI SPESA X RISORSA</t>
  </si>
  <si>
    <t>TOTALE PREVISIONALE IMPEGNO DI SPESA al netto di IRAP&amp;iva X RISORSA</t>
  </si>
  <si>
    <t>TOTALE PREVISIONALE IMPEGNO DI SPESA al netto di IRAP X RISORSA</t>
  </si>
  <si>
    <t>con iva e irap</t>
  </si>
  <si>
    <t>TOTALE PREVISIONALE IMPEGNO DI SPESA</t>
  </si>
  <si>
    <t>senza iva e irap</t>
  </si>
  <si>
    <t>TOTALE PREVISIONALE IMPEGNO DI SPESA al netto di IRAP&amp;iva</t>
  </si>
  <si>
    <t>senza irap con iva</t>
  </si>
  <si>
    <t>TOTALE PREVISIONALE IMPEGNO DI SPESA al netto di IRAP</t>
  </si>
  <si>
    <t>Tutti i Santi 2023</t>
  </si>
  <si>
    <t>Immacolata Concezione 2023</t>
  </si>
  <si>
    <t>Natale 2023</t>
  </si>
  <si>
    <t>Santo Stefano 2023</t>
  </si>
  <si>
    <t>Capodanno</t>
  </si>
  <si>
    <t>Epifania</t>
  </si>
  <si>
    <t>Pasqua</t>
  </si>
  <si>
    <t>Lunedì di Pasqua</t>
  </si>
  <si>
    <t>Liberazione dal nazifascismo (1945)</t>
  </si>
  <si>
    <t>Festa del lavoro</t>
  </si>
  <si>
    <t>Festa della Repubblica</t>
  </si>
  <si>
    <t>Ferragosto</t>
  </si>
  <si>
    <t>Ognissanti</t>
  </si>
  <si>
    <t>Immacolata Concezione</t>
  </si>
  <si>
    <t>Natale</t>
  </si>
  <si>
    <t>Santo Stefano</t>
  </si>
  <si>
    <t>capodanno</t>
  </si>
  <si>
    <t>Domenica di Pasqua</t>
  </si>
  <si>
    <t>lunedì dell'Angelo</t>
  </si>
  <si>
    <t>Festa della Liberazione</t>
  </si>
  <si>
    <t>Festa della Repubblica Indiana</t>
  </si>
  <si>
    <t>Tutti i Santi</t>
  </si>
  <si>
    <t>Giorno di Santo Stefano</t>
  </si>
  <si>
    <t>Pasquetta</t>
  </si>
  <si>
    <t>Festa Della Liberazione</t>
  </si>
  <si>
    <t>Festa dei Lavoratori</t>
  </si>
  <si>
    <t>Tutti i santi</t>
  </si>
  <si>
    <t>C1</t>
  </si>
  <si>
    <t>Moltiplicatore orario</t>
  </si>
  <si>
    <t>Tariffa ora su gg lavorabile</t>
  </si>
  <si>
    <t xml:space="preserve">Costo del lavoro ora unitaria Agenzia gg lavorabile </t>
  </si>
  <si>
    <t>C1MARGINE</t>
  </si>
  <si>
    <t xml:space="preserve">Margine unitario ora gg lavorabile </t>
  </si>
  <si>
    <t xml:space="preserve">I.V.A. su margine unitario ora su gg lavorabile </t>
  </si>
  <si>
    <t>C1RET</t>
  </si>
  <si>
    <t>Retr. Globale</t>
  </si>
  <si>
    <t>B1MARGINE</t>
  </si>
  <si>
    <t>B1RET</t>
  </si>
  <si>
    <t>D1</t>
  </si>
  <si>
    <t>D1MARGINE</t>
  </si>
  <si>
    <t>D1RET</t>
  </si>
  <si>
    <t>A1</t>
  </si>
  <si>
    <t>A1MARGINE</t>
  </si>
  <si>
    <t>A1RET</t>
  </si>
  <si>
    <t>DATA</t>
  </si>
  <si>
    <t>GG</t>
  </si>
  <si>
    <t>domenica</t>
  </si>
  <si>
    <t>Trattamento economico del personale dell’area non dirigenziale degli Enti locali</t>
  </si>
  <si>
    <t>Elementi</t>
  </si>
  <si>
    <t>Categoria A1</t>
  </si>
  <si>
    <t>Categoria B1</t>
  </si>
  <si>
    <t>Categoria C1</t>
  </si>
  <si>
    <t>Categoria D1</t>
  </si>
  <si>
    <t>Stipendio iniziale</t>
  </si>
  <si>
    <t>XIII mensilità</t>
  </si>
  <si>
    <t>Salario aggiuntivo</t>
  </si>
  <si>
    <t>I.V.C (da 202204 a 202206)</t>
  </si>
  <si>
    <t xml:space="preserve">indennità specifica </t>
  </si>
  <si>
    <t>I.V.C. (Triennio 2022-2024)</t>
  </si>
  <si>
    <t>TARIFFA ORARIA LORDA</t>
  </si>
  <si>
    <t>Formazione (Fondo formatemp)</t>
  </si>
  <si>
    <t>Ente bilaterale per il lavoro temporaneo</t>
  </si>
  <si>
    <t>Oneri contributivi assistenziali e previdenziali</t>
  </si>
  <si>
    <t>Tasso assicurativo INAIL</t>
  </si>
  <si>
    <t>Ferie</t>
  </si>
  <si>
    <t>Festività soppresse</t>
  </si>
  <si>
    <t>Trattamento di fine rapporto</t>
  </si>
  <si>
    <t>Diritti sindacali</t>
  </si>
  <si>
    <t>Contributi ASPI</t>
  </si>
  <si>
    <t>TOTALE COSTO LAVORO</t>
  </si>
  <si>
    <t>MOLTIPLICATORE UNICO OFFERTO</t>
  </si>
  <si>
    <t>Verifica della corrispondenza tra il prezzo offerto dalla società e il prezzo risultante dall'applicazione del moltiplicatore unico offerto alla tariffa oraria lorda</t>
  </si>
  <si>
    <t>Moltiplicatore unico offerto</t>
  </si>
  <si>
    <t>TOTALE PREZZO OFFERTO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</si>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</sst>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d/m/yyyy"/>
    <numFmt numFmtId="165" formatCode="[$€-2]\ #,##0.00"/>
    <numFmt numFmtId="167" formatCode="#,##0.00&quot;€&quot;"/>
    <numFmt numFmtId="168" formatCode="#,##0.0"/>
    <numFmt numFmtId="169" formatCode="dd\ mmm\ yyyy"/>
    <numFmt numFmtId="170" formatCode="_-&quot;€&quot;\ * #,##0.00_-;\-&quot;€&quot;\ * #,##0.00_-;_-&quot;€&quot;\ * &quot;-&quot;??_-;_-@"/>
    <numFmt numFmtId="171" formatCode="_-* #,##0.00\ &quot;€&quot;_-;\-* #,##0.00\ &quot;€&quot;_-;_-* &quot;-&quot;??\ &quot;€&quot;_-;_-@"/>
    <numFmt numFmtId="172" formatCode="_-&quot;€&quot;\ * #,##0.000_-;\-&quot;€&quot;\ * #,##0.000_-;_-&quot;€&quot;\ * &quot;-&quot;??_-;_-@"/>
    <numFmt numFmtId="173" formatCode="_-* #,##0.000\ &quot;€&quot;_-;\-* #,##0.000\ &quot;€&quot;_-;_-* &quot;-&quot;???\ &quot;€&quot;_-;_-@"/>
    <numFmt numFmtId="174" formatCode="#,##0.000_ ;\-#,##0.000\ "/>
  </numFmts>
  <fonts count="13">
    <font>
      <sz val="11"/>
      <color theme="1"/>
      <name val="Calibri"/>
      <scheme val="minor"/>
    </font>
    <font>
      <i/>
      <sz val="11"/>
      <color theme="1"/>
      <name val="Calibri"/>
      <family val="2"/>
    </font>
    <font>
      <i/>
      <sz val="9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9"/>
      <color rgb="FF1155CC"/>
      <name val="Arial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&quot;decimawe rg&quot;"/>
    </font>
    <font>
      <sz val="11"/>
      <name val="Calibri"/>
      <family val="2"/>
    </font>
    <font>
      <sz val="11"/>
      <color theme="1"/>
      <name val="&quot;decimawe rg&quot;"/>
    </font>
    <font>
      <b/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00FFFF"/>
        <bgColor rgb="FF00FFFF"/>
      </patternFill>
    </fill>
    <fill>
      <patternFill patternType="solid">
        <fgColor rgb="FFB6D7A8"/>
        <bgColor rgb="FFB6D7A8"/>
      </patternFill>
    </fill>
    <fill>
      <patternFill patternType="solid">
        <fgColor rgb="FF00FF00"/>
        <bgColor rgb="FF00FF00"/>
      </patternFill>
    </fill>
    <fill>
      <patternFill patternType="solid">
        <fgColor rgb="FFBDD6EE"/>
        <bgColor rgb="FFBDD6EE"/>
      </patternFill>
    </fill>
    <fill>
      <patternFill patternType="solid">
        <fgColor rgb="FFFFCC00"/>
        <bgColor rgb="FFFFCC00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/>
    <xf numFmtId="0" fontId="5" fillId="3" borderId="6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0" xfId="0" applyFont="1"/>
    <xf numFmtId="164" fontId="4" fillId="0" borderId="0" xfId="0" applyNumberFormat="1" applyFont="1"/>
    <xf numFmtId="0" fontId="4" fillId="5" borderId="12" xfId="0" applyFont="1" applyFill="1" applyBorder="1"/>
    <xf numFmtId="169" fontId="4" fillId="0" borderId="3" xfId="0" applyNumberFormat="1" applyFont="1" applyBorder="1"/>
    <xf numFmtId="164" fontId="4" fillId="0" borderId="3" xfId="0" applyNumberFormat="1" applyFont="1" applyBorder="1" applyAlignment="1">
      <alignment horizontal="right"/>
    </xf>
    <xf numFmtId="0" fontId="7" fillId="5" borderId="12" xfId="0" applyFont="1" applyFill="1" applyBorder="1"/>
    <xf numFmtId="164" fontId="4" fillId="0" borderId="3" xfId="0" applyNumberFormat="1" applyFont="1" applyBorder="1"/>
    <xf numFmtId="49" fontId="4" fillId="0" borderId="3" xfId="0" applyNumberFormat="1" applyFont="1" applyBorder="1"/>
    <xf numFmtId="0" fontId="4" fillId="7" borderId="12" xfId="0" applyFont="1" applyFill="1" applyBorder="1"/>
    <xf numFmtId="0" fontId="3" fillId="8" borderId="16" xfId="0" applyFont="1" applyFill="1" applyBorder="1" applyAlignment="1">
      <alignment horizontal="left"/>
    </xf>
    <xf numFmtId="10" fontId="3" fillId="8" borderId="16" xfId="0" applyNumberFormat="1" applyFont="1" applyFill="1" applyBorder="1"/>
    <xf numFmtId="170" fontId="3" fillId="8" borderId="16" xfId="0" applyNumberFormat="1" applyFont="1" applyFill="1" applyBorder="1"/>
    <xf numFmtId="0" fontId="3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/>
    </xf>
    <xf numFmtId="170" fontId="3" fillId="3" borderId="3" xfId="0" applyNumberFormat="1" applyFont="1" applyFill="1" applyBorder="1" applyAlignment="1">
      <alignment horizontal="center"/>
    </xf>
    <xf numFmtId="0" fontId="3" fillId="8" borderId="3" xfId="0" applyFont="1" applyFill="1" applyBorder="1" applyAlignment="1">
      <alignment horizontal="left"/>
    </xf>
    <xf numFmtId="0" fontId="3" fillId="8" borderId="3" xfId="0" applyFont="1" applyFill="1" applyBorder="1"/>
    <xf numFmtId="170" fontId="3" fillId="8" borderId="3" xfId="0" applyNumberFormat="1" applyFont="1" applyFill="1" applyBorder="1"/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/>
    <xf numFmtId="170" fontId="3" fillId="3" borderId="3" xfId="0" applyNumberFormat="1" applyFont="1" applyFill="1" applyBorder="1"/>
    <xf numFmtId="10" fontId="3" fillId="8" borderId="3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11" fillId="0" borderId="18" xfId="0" applyFont="1" applyBorder="1" applyAlignment="1">
      <alignment vertical="top" wrapText="1"/>
    </xf>
    <xf numFmtId="170" fontId="11" fillId="0" borderId="19" xfId="0" applyNumberFormat="1" applyFont="1" applyBorder="1" applyAlignment="1">
      <alignment horizontal="center" wrapText="1"/>
    </xf>
    <xf numFmtId="0" fontId="11" fillId="0" borderId="18" xfId="0" applyFont="1" applyBorder="1" applyAlignment="1">
      <alignment wrapText="1"/>
    </xf>
    <xf numFmtId="171" fontId="4" fillId="0" borderId="0" xfId="0" applyNumberFormat="1" applyFont="1"/>
    <xf numFmtId="0" fontId="9" fillId="9" borderId="16" xfId="0" applyFont="1" applyFill="1" applyBorder="1" applyAlignment="1">
      <alignment vertical="top" wrapText="1"/>
    </xf>
    <xf numFmtId="170" fontId="9" fillId="9" borderId="20" xfId="0" applyNumberFormat="1" applyFont="1" applyFill="1" applyBorder="1" applyAlignment="1">
      <alignment horizontal="right" vertical="top" wrapText="1"/>
    </xf>
    <xf numFmtId="170" fontId="4" fillId="0" borderId="0" xfId="0" applyNumberFormat="1" applyFont="1" applyAlignment="1">
      <alignment horizontal="right"/>
    </xf>
    <xf numFmtId="172" fontId="11" fillId="0" borderId="19" xfId="0" applyNumberFormat="1" applyFont="1" applyBorder="1" applyAlignment="1">
      <alignment horizontal="center" vertical="top" wrapText="1"/>
    </xf>
    <xf numFmtId="0" fontId="9" fillId="2" borderId="16" xfId="0" applyFont="1" applyFill="1" applyBorder="1" applyAlignment="1">
      <alignment wrapText="1"/>
    </xf>
    <xf numFmtId="170" fontId="9" fillId="2" borderId="20" xfId="0" applyNumberFormat="1" applyFont="1" applyFill="1" applyBorder="1" applyAlignment="1">
      <alignment horizontal="center" wrapText="1"/>
    </xf>
    <xf numFmtId="170" fontId="9" fillId="2" borderId="21" xfId="0" applyNumberFormat="1" applyFont="1" applyFill="1" applyBorder="1" applyAlignment="1">
      <alignment horizontal="center" wrapText="1"/>
    </xf>
    <xf numFmtId="173" fontId="4" fillId="0" borderId="0" xfId="0" applyNumberFormat="1" applyFont="1" applyAlignment="1">
      <alignment horizontal="right"/>
    </xf>
    <xf numFmtId="0" fontId="4" fillId="0" borderId="22" xfId="0" applyFont="1" applyBorder="1"/>
    <xf numFmtId="0" fontId="12" fillId="10" borderId="16" xfId="0" applyFont="1" applyFill="1" applyBorder="1"/>
    <xf numFmtId="0" fontId="4" fillId="10" borderId="12" xfId="0" applyFont="1" applyFill="1" applyBorder="1"/>
    <xf numFmtId="0" fontId="9" fillId="9" borderId="26" xfId="0" applyFont="1" applyFill="1" applyBorder="1" applyAlignment="1">
      <alignment vertical="top" wrapText="1"/>
    </xf>
    <xf numFmtId="0" fontId="3" fillId="0" borderId="27" xfId="0" applyFont="1" applyBorder="1"/>
    <xf numFmtId="174" fontId="11" fillId="0" borderId="19" xfId="0" applyNumberFormat="1" applyFont="1" applyBorder="1" applyAlignment="1">
      <alignment horizontal="right" wrapText="1"/>
    </xf>
    <xf numFmtId="174" fontId="11" fillId="0" borderId="28" xfId="0" applyNumberFormat="1" applyFont="1" applyBorder="1" applyAlignment="1">
      <alignment horizontal="right" wrapText="1"/>
    </xf>
    <xf numFmtId="0" fontId="9" fillId="11" borderId="29" xfId="0" applyFont="1" applyFill="1" applyBorder="1" applyAlignment="1">
      <alignment vertical="top" wrapText="1"/>
    </xf>
    <xf numFmtId="170" fontId="9" fillId="11" borderId="30" xfId="0" applyNumberFormat="1" applyFont="1" applyFill="1" applyBorder="1" applyAlignment="1">
      <alignment horizontal="center" vertical="top" wrapText="1"/>
    </xf>
    <xf numFmtId="170" fontId="9" fillId="11" borderId="31" xfId="0" applyNumberFormat="1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center" wrapText="1"/>
    </xf>
    <xf numFmtId="0" fontId="10" fillId="0" borderId="17" xfId="0" applyFont="1" applyBorder="1"/>
    <xf numFmtId="0" fontId="10" fillId="0" borderId="7" xfId="0" applyFont="1" applyBorder="1"/>
    <xf numFmtId="0" fontId="11" fillId="0" borderId="23" xfId="0" applyFont="1" applyBorder="1" applyAlignment="1">
      <alignment wrapText="1"/>
    </xf>
    <xf numFmtId="0" fontId="10" fillId="0" borderId="24" xfId="0" applyFont="1" applyBorder="1"/>
    <xf numFmtId="0" fontId="10" fillId="0" borderId="25" xfId="0" applyFont="1" applyBorder="1"/>
    <xf numFmtId="49" fontId="8" fillId="3" borderId="13" xfId="0" applyNumberFormat="1" applyFont="1" applyFill="1" applyBorder="1" applyAlignment="1">
      <alignment horizontal="left" vertical="center" wrapText="1"/>
    </xf>
    <xf numFmtId="49" fontId="8" fillId="3" borderId="14" xfId="0" applyNumberFormat="1" applyFont="1" applyFill="1" applyBorder="1" applyAlignment="1">
      <alignment horizontal="left" vertical="center" wrapText="1"/>
    </xf>
    <xf numFmtId="49" fontId="5" fillId="6" borderId="15" xfId="0" applyNumberFormat="1" applyFont="1" applyFill="1" applyBorder="1" applyAlignment="1">
      <alignment horizontal="center" vertical="center" wrapText="1"/>
    </xf>
    <xf numFmtId="49" fontId="5" fillId="6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5" fontId="3" fillId="6" borderId="5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65" fontId="3" fillId="6" borderId="6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 wrapText="1"/>
    </xf>
    <xf numFmtId="164" fontId="4" fillId="2" borderId="2" xfId="0" applyNumberFormat="1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49" fontId="3" fillId="2" borderId="4" xfId="0" applyNumberFormat="1" applyFont="1" applyFill="1" applyBorder="1" applyAlignment="1">
      <alignment vertical="center" wrapText="1"/>
    </xf>
    <xf numFmtId="164" fontId="4" fillId="2" borderId="5" xfId="0" applyNumberFormat="1" applyFont="1" applyFill="1" applyBorder="1" applyAlignment="1">
      <alignment vertical="center"/>
    </xf>
    <xf numFmtId="165" fontId="4" fillId="0" borderId="7" xfId="0" applyNumberFormat="1" applyFont="1" applyBorder="1" applyAlignment="1">
      <alignment vertical="center"/>
    </xf>
    <xf numFmtId="165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65" fontId="3" fillId="4" borderId="6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0" borderId="9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" fontId="4" fillId="0" borderId="0" xfId="0" applyNumberFormat="1" applyFont="1" applyAlignment="1">
      <alignment vertical="center"/>
    </xf>
    <xf numFmtId="1" fontId="7" fillId="5" borderId="12" xfId="0" applyNumberFormat="1" applyFont="1" applyFill="1" applyBorder="1" applyAlignment="1">
      <alignment vertical="center"/>
    </xf>
    <xf numFmtId="165" fontId="4" fillId="0" borderId="1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7" fontId="4" fillId="0" borderId="0" xfId="0" applyNumberFormat="1" applyFont="1" applyAlignment="1">
      <alignment vertical="center"/>
    </xf>
    <xf numFmtId="168" fontId="4" fillId="0" borderId="11" xfId="0" applyNumberFormat="1" applyFont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165" fontId="3" fillId="5" borderId="15" xfId="0" applyNumberFormat="1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1000"/>
  <sheetViews>
    <sheetView tabSelected="1" workbookViewId="0">
      <selection activeCell="C14" sqref="C14"/>
    </sheetView>
  </sheetViews>
  <sheetFormatPr defaultColWidth="14.42578125" defaultRowHeight="15" customHeight="1"/>
  <cols>
    <col min="1" max="1" width="15.42578125" customWidth="1"/>
    <col min="2" max="2" width="46.28515625" customWidth="1"/>
    <col min="3" max="3" width="17.140625" customWidth="1"/>
    <col min="4" max="4" width="5.140625" customWidth="1"/>
    <col min="5" max="5" width="28.42578125" customWidth="1"/>
    <col min="6" max="12" width="11.5703125" customWidth="1"/>
  </cols>
  <sheetData>
    <row r="1" spans="1:13" ht="25.5" customHeight="1">
      <c r="A1" s="1" t="s">
        <v>0</v>
      </c>
      <c r="C1" s="2" t="s">
        <v>1</v>
      </c>
    </row>
    <row r="2" spans="1:13">
      <c r="A2" s="63"/>
      <c r="B2" s="65" t="s">
        <v>2</v>
      </c>
      <c r="C2" s="66"/>
      <c r="D2" s="63"/>
      <c r="E2" s="63"/>
      <c r="F2" s="67" t="s">
        <v>3</v>
      </c>
      <c r="G2" s="67" t="s">
        <v>4</v>
      </c>
      <c r="H2" s="67" t="s">
        <v>5</v>
      </c>
      <c r="I2" s="67" t="s">
        <v>6</v>
      </c>
      <c r="J2" s="67" t="s">
        <v>7</v>
      </c>
      <c r="K2" s="67" t="s">
        <v>8</v>
      </c>
      <c r="L2" s="67" t="s">
        <v>9</v>
      </c>
      <c r="M2" s="63"/>
    </row>
    <row r="3" spans="1:13" ht="30">
      <c r="A3" s="63"/>
      <c r="B3" s="68" t="s">
        <v>10</v>
      </c>
      <c r="C3" s="69"/>
      <c r="D3" s="63"/>
      <c r="E3" s="3" t="s">
        <v>11</v>
      </c>
      <c r="F3" s="70"/>
      <c r="G3" s="71"/>
      <c r="H3" s="71"/>
      <c r="I3" s="71"/>
      <c r="J3" s="72"/>
      <c r="K3" s="72"/>
      <c r="L3" s="73"/>
      <c r="M3" s="74">
        <f t="shared" ref="M3:M4" si="0">SUM(F3:L3)</f>
        <v>0</v>
      </c>
    </row>
    <row r="4" spans="1:13" ht="30">
      <c r="A4" s="63"/>
      <c r="B4" s="68" t="s">
        <v>12</v>
      </c>
      <c r="C4" s="75" t="s">
        <v>79</v>
      </c>
      <c r="D4" s="63"/>
      <c r="E4" s="3" t="s">
        <v>14</v>
      </c>
      <c r="F4" s="70"/>
      <c r="G4" s="71"/>
      <c r="H4" s="71"/>
      <c r="I4" s="71"/>
      <c r="J4" s="72"/>
      <c r="K4" s="72"/>
      <c r="L4" s="73"/>
      <c r="M4" s="74">
        <f t="shared" si="0"/>
        <v>0</v>
      </c>
    </row>
    <row r="5" spans="1:13">
      <c r="A5" s="63"/>
      <c r="B5" s="68" t="s">
        <v>15</v>
      </c>
      <c r="C5" s="75" t="s">
        <v>16</v>
      </c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3">
      <c r="A6" s="63"/>
      <c r="B6" s="68" t="s">
        <v>17</v>
      </c>
      <c r="C6" s="75" t="s">
        <v>18</v>
      </c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3">
      <c r="A7" s="63"/>
      <c r="B7" s="68" t="s">
        <v>19</v>
      </c>
      <c r="C7" s="75" t="s">
        <v>20</v>
      </c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3">
      <c r="A8" s="63"/>
      <c r="B8" s="68" t="s">
        <v>21</v>
      </c>
      <c r="C8" s="75" t="s">
        <v>20</v>
      </c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3">
      <c r="A9" s="63"/>
      <c r="B9" s="68" t="s">
        <v>22</v>
      </c>
      <c r="C9" s="75" t="s">
        <v>20</v>
      </c>
      <c r="D9" s="63"/>
      <c r="E9" s="63"/>
      <c r="F9" s="63"/>
      <c r="G9" s="63"/>
      <c r="H9" s="63"/>
      <c r="I9" s="63"/>
      <c r="J9" s="63"/>
      <c r="K9" s="63"/>
      <c r="L9" s="63"/>
      <c r="M9" s="63"/>
    </row>
    <row r="10" spans="1:13">
      <c r="A10" s="63"/>
      <c r="B10" s="68" t="s">
        <v>23</v>
      </c>
      <c r="C10" s="75" t="s">
        <v>20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</row>
    <row r="11" spans="1:13">
      <c r="A11" s="63"/>
      <c r="B11" s="68" t="s">
        <v>24</v>
      </c>
      <c r="C11" s="75" t="s">
        <v>20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</row>
    <row r="12" spans="1:13">
      <c r="A12" s="63"/>
      <c r="B12" s="68" t="s">
        <v>25</v>
      </c>
      <c r="C12" s="75" t="s">
        <v>26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</row>
    <row r="13" spans="1:13">
      <c r="A13" s="76" t="str">
        <f>CONCATENATE(IF(C7="LAV","0","1"),IF(C8="LAV","0","1"),IF(C9="LAV","0","1"),IF(C10="LAV","0","1"),IF(C11="LAV","0","1"),IF(C12="LAV","0","1"),IF(C13="LAV","0","1"))</f>
        <v>0000011</v>
      </c>
      <c r="B13" s="68" t="s">
        <v>27</v>
      </c>
      <c r="C13" s="75" t="s">
        <v>26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1:13">
      <c r="A14" s="63"/>
      <c r="B14" s="68" t="s">
        <v>28</v>
      </c>
      <c r="C14" s="75" t="s">
        <v>30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</row>
    <row r="15" spans="1:13">
      <c r="A15" s="63"/>
      <c r="B15" s="68" t="s">
        <v>29</v>
      </c>
      <c r="C15" s="75" t="s">
        <v>30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</row>
    <row r="16" spans="1:13">
      <c r="A16" s="63"/>
      <c r="B16" s="68" t="s">
        <v>31</v>
      </c>
      <c r="C16" s="75" t="s">
        <v>126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</row>
    <row r="17" spans="1:21">
      <c r="A17" s="63"/>
      <c r="B17" s="77" t="s">
        <v>32</v>
      </c>
      <c r="C17" s="78">
        <f>C6/C5</f>
        <v>7.2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</row>
    <row r="18" spans="1:21">
      <c r="A18" s="63"/>
      <c r="B18" s="77" t="s">
        <v>33</v>
      </c>
      <c r="C18" s="79">
        <f>NETWORKDAYS.INTL(C2,C3,A13,Festività!$C:$C)</f>
        <v>0</v>
      </c>
      <c r="D18" s="63"/>
      <c r="E18" s="63"/>
      <c r="F18" s="63"/>
      <c r="G18" s="63"/>
      <c r="H18" s="63"/>
      <c r="I18" s="80"/>
      <c r="J18" s="63"/>
      <c r="K18" s="63"/>
      <c r="L18" s="63"/>
      <c r="M18" s="63"/>
    </row>
    <row r="19" spans="1:21">
      <c r="A19" s="63"/>
      <c r="B19" s="77" t="s">
        <v>34</v>
      </c>
      <c r="C19" s="79">
        <f>C18*C17</f>
        <v>0</v>
      </c>
      <c r="D19" s="63"/>
      <c r="E19" s="81"/>
      <c r="F19" s="82"/>
      <c r="G19" s="82"/>
      <c r="H19" s="82"/>
      <c r="I19" s="82"/>
      <c r="J19" s="81"/>
      <c r="K19" s="63"/>
      <c r="L19" s="63"/>
      <c r="M19" s="63"/>
    </row>
    <row r="20" spans="1:21">
      <c r="A20" s="63"/>
      <c r="B20" s="77" t="s">
        <v>35</v>
      </c>
      <c r="C20" s="83">
        <f>VLOOKUP($C$4,Livello!A:D,4,0)*C19</f>
        <v>0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</row>
    <row r="21" spans="1:21" ht="15.75" customHeight="1">
      <c r="A21" s="84" t="str">
        <f>CONCATENATE(C4,"RET")</f>
        <v>C1RET</v>
      </c>
      <c r="B21" s="77" t="s">
        <v>36</v>
      </c>
      <c r="C21" s="83">
        <f>VLOOKUP(A21,Livello!A:D,4,0)*C19*8.5%</f>
        <v>0</v>
      </c>
      <c r="D21" s="63"/>
      <c r="E21" s="63"/>
      <c r="F21" s="85"/>
      <c r="G21" s="85"/>
      <c r="H21" s="63"/>
      <c r="I21" s="63"/>
      <c r="J21" s="63"/>
      <c r="K21" s="63"/>
      <c r="L21" s="63"/>
      <c r="M21" s="63"/>
    </row>
    <row r="22" spans="1:21" ht="15.75" customHeight="1">
      <c r="A22" s="84" t="str">
        <f>CONCATENATE(C4,"MARGINE")</f>
        <v>C1MARGINE</v>
      </c>
      <c r="B22" s="77" t="s">
        <v>37</v>
      </c>
      <c r="C22" s="83">
        <f>VLOOKUP(A22,Livello!A:D,4,0)*C19</f>
        <v>0</v>
      </c>
      <c r="D22" s="63"/>
      <c r="E22" s="63"/>
      <c r="F22" s="63"/>
      <c r="G22" s="63"/>
      <c r="H22" s="63"/>
      <c r="I22" s="63"/>
      <c r="J22" s="63"/>
      <c r="K22" s="63"/>
      <c r="L22" s="63"/>
      <c r="M22" s="86"/>
    </row>
    <row r="23" spans="1:21" ht="15.75" customHeight="1">
      <c r="A23" s="63"/>
      <c r="B23" s="77" t="s">
        <v>38</v>
      </c>
      <c r="C23" s="83">
        <f>C22*22%</f>
        <v>0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</row>
    <row r="24" spans="1:21" ht="15.75" customHeight="1">
      <c r="A24" s="63"/>
      <c r="B24" s="77" t="s">
        <v>39</v>
      </c>
      <c r="C24" s="87">
        <f>COUNTIFS(Festività!B:B,"OK",Festività!E:E,"FEST")</f>
        <v>0</v>
      </c>
      <c r="D24" s="63"/>
      <c r="E24" s="63"/>
      <c r="F24" s="63"/>
      <c r="G24" s="63"/>
      <c r="H24" s="63"/>
      <c r="I24" s="63"/>
      <c r="J24" s="63"/>
      <c r="K24" s="63"/>
      <c r="L24" s="63"/>
      <c r="M24" s="86"/>
    </row>
    <row r="25" spans="1:21" ht="15.75" customHeight="1">
      <c r="A25" s="63"/>
      <c r="B25" s="77" t="s">
        <v>40</v>
      </c>
      <c r="C25" s="83">
        <f>C24*VLOOKUP($C$4,Livello!A:D,4,0)*C17</f>
        <v>0</v>
      </c>
      <c r="D25" s="63"/>
      <c r="E25" s="63"/>
      <c r="F25" s="63"/>
      <c r="G25" s="63"/>
      <c r="H25" s="63"/>
      <c r="I25" s="63"/>
      <c r="J25" s="63"/>
      <c r="K25" s="63"/>
      <c r="L25" s="63"/>
      <c r="M25" s="86"/>
    </row>
    <row r="26" spans="1:21" ht="15.75" customHeight="1">
      <c r="A26" s="63"/>
      <c r="B26" s="77" t="s">
        <v>41</v>
      </c>
      <c r="C26" s="83">
        <f>C24*C17*VLOOKUP(A21,Livello!A:D,4,0)*8.5%</f>
        <v>0</v>
      </c>
      <c r="D26" s="63"/>
      <c r="E26" s="63"/>
      <c r="F26" s="63"/>
      <c r="G26" s="63"/>
      <c r="H26" s="63"/>
      <c r="I26" s="63"/>
      <c r="J26" s="63"/>
      <c r="K26" s="63"/>
      <c r="L26" s="63"/>
      <c r="M26" s="86"/>
    </row>
    <row r="27" spans="1:21" ht="15.75" customHeight="1">
      <c r="A27" s="63"/>
      <c r="B27" s="77" t="s">
        <v>42</v>
      </c>
      <c r="C27" s="79">
        <f>C16*C15</f>
        <v>0</v>
      </c>
      <c r="D27" s="63"/>
      <c r="E27" s="63"/>
      <c r="F27" s="63"/>
      <c r="G27" s="63"/>
      <c r="H27" s="63"/>
      <c r="I27" s="63"/>
      <c r="J27" s="63"/>
      <c r="K27" s="63"/>
      <c r="L27" s="63"/>
      <c r="M27" s="86"/>
    </row>
    <row r="28" spans="1:21" ht="30" customHeight="1">
      <c r="A28" s="63"/>
      <c r="B28" s="57" t="s">
        <v>43</v>
      </c>
      <c r="C28" s="83">
        <f>C20+C21+C22+C23+C27+C25+C26</f>
        <v>0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</row>
    <row r="29" spans="1:21" ht="30" customHeight="1">
      <c r="A29" s="63"/>
      <c r="B29" s="58" t="s">
        <v>44</v>
      </c>
      <c r="C29" s="83">
        <f>C20+C22+C25+C27</f>
        <v>0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</row>
    <row r="30" spans="1:21" ht="30" customHeight="1">
      <c r="A30" s="88"/>
      <c r="B30" s="58" t="s">
        <v>45</v>
      </c>
      <c r="C30" s="89">
        <f>C29+C23</f>
        <v>0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7"/>
      <c r="O30" s="7"/>
      <c r="P30" s="7"/>
      <c r="Q30" s="7"/>
      <c r="R30" s="7"/>
      <c r="S30" s="7"/>
      <c r="T30" s="7"/>
      <c r="U30" s="7"/>
    </row>
    <row r="31" spans="1:21" s="63" customFormat="1" ht="30" customHeight="1">
      <c r="A31" s="61" t="s">
        <v>46</v>
      </c>
      <c r="B31" s="59" t="s">
        <v>47</v>
      </c>
      <c r="C31" s="62">
        <f>C28*C14</f>
        <v>0</v>
      </c>
    </row>
    <row r="32" spans="1:21" s="63" customFormat="1" ht="30" customHeight="1">
      <c r="A32" s="61" t="s">
        <v>48</v>
      </c>
      <c r="B32" s="60" t="s">
        <v>49</v>
      </c>
      <c r="C32" s="64">
        <f>C29*C14</f>
        <v>0</v>
      </c>
    </row>
    <row r="33" spans="1:3" s="63" customFormat="1" ht="30" customHeight="1">
      <c r="A33" s="61" t="s">
        <v>50</v>
      </c>
      <c r="B33" s="60" t="s">
        <v>51</v>
      </c>
      <c r="C33" s="64">
        <f>C32+C23*C14</f>
        <v>0</v>
      </c>
    </row>
    <row r="34" spans="1:3" ht="15.75" customHeight="1"/>
    <row r="35" spans="1:3" ht="15.75" customHeight="1"/>
    <row r="36" spans="1:3" ht="15.75" customHeight="1"/>
    <row r="37" spans="1:3" ht="15.75" customHeight="1"/>
    <row r="38" spans="1:3" ht="15.75" customHeight="1"/>
    <row r="39" spans="1:3" ht="15.75" customHeight="1"/>
    <row r="40" spans="1:3" ht="15.75" customHeight="1"/>
    <row r="41" spans="1:3" ht="15.75" customHeight="1"/>
    <row r="42" spans="1:3" ht="15.75" customHeight="1"/>
    <row r="43" spans="1:3" ht="15.75" customHeight="1"/>
    <row r="44" spans="1:3" ht="15.75" customHeight="1"/>
    <row r="45" spans="1:3" ht="15.75" customHeight="1"/>
    <row r="46" spans="1:3" ht="15.75" customHeight="1"/>
    <row r="47" spans="1:3" ht="15.75" customHeight="1"/>
    <row r="48" spans="1: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 count="3">
    <dataValidation type="list" allowBlank="1" showErrorMessage="1" sqref="C7:C13">
      <formula1>"LAV,RIP"</formula1>
    </dataValidation>
    <dataValidation type="list" allowBlank="1" showErrorMessage="1" sqref="C5">
      <formula1>"6,5,4,3,2,1"</formula1>
    </dataValidation>
    <dataValidation type="list" allowBlank="1" showErrorMessage="1" sqref="C4">
      <formula1>"A1,B1,C1,D1"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00"/>
  <sheetViews>
    <sheetView workbookViewId="0"/>
  </sheetViews>
  <sheetFormatPr defaultColWidth="14.42578125" defaultRowHeight="15" customHeight="1"/>
  <cols>
    <col min="1" max="1" width="31.140625" customWidth="1"/>
    <col min="2" max="6" width="14.42578125" customWidth="1"/>
  </cols>
  <sheetData>
    <row r="1" spans="1:7">
      <c r="A1" s="4" t="s">
        <v>52</v>
      </c>
      <c r="B1" s="8" t="str">
        <f>IF(AND(C1&gt;='Tot maschera'!$C$2,C1&lt;='Tot maschera'!$C$3),"OK","")</f>
        <v/>
      </c>
      <c r="C1" s="9">
        <v>45231</v>
      </c>
      <c r="D1" s="4" t="str">
        <f t="shared" ref="D1:D40" si="0">TEXT(WEEKDAY(C1,1),"gggg")</f>
        <v>mercoledì</v>
      </c>
      <c r="E1" s="4" t="str">
        <f>IF(VLOOKUP(D1,'Tot maschera'!B:C,2,0)="LAV","FEST","RIP")</f>
        <v>FEST</v>
      </c>
      <c r="F1" s="10"/>
      <c r="G1" s="10"/>
    </row>
    <row r="2" spans="1:7">
      <c r="A2" s="4" t="s">
        <v>53</v>
      </c>
      <c r="B2" s="8" t="str">
        <f>IF(AND(C2&gt;='Tot maschera'!$C$2,C2&lt;='Tot maschera'!$C$3),"OK","")</f>
        <v/>
      </c>
      <c r="C2" s="9">
        <v>45268</v>
      </c>
      <c r="D2" s="4" t="str">
        <f t="shared" si="0"/>
        <v>venerdì</v>
      </c>
      <c r="E2" s="4" t="str">
        <f>IF(VLOOKUP(D2,'Tot maschera'!B:C,2,0)="LAV","FEST","RIP")</f>
        <v>FEST</v>
      </c>
      <c r="F2" s="10"/>
      <c r="G2" s="6"/>
    </row>
    <row r="3" spans="1:7">
      <c r="A3" s="4" t="s">
        <v>54</v>
      </c>
      <c r="B3" s="8" t="str">
        <f>IF(AND(C3&gt;='Tot maschera'!$C$2,C3&lt;='Tot maschera'!$C$3),"OK","")</f>
        <v/>
      </c>
      <c r="C3" s="9">
        <v>45285</v>
      </c>
      <c r="D3" s="4" t="str">
        <f t="shared" si="0"/>
        <v>lunedì</v>
      </c>
      <c r="E3" s="4" t="str">
        <f>IF(VLOOKUP(D3,'Tot maschera'!B:C,2,0)="LAV","FEST","RIP")</f>
        <v>FEST</v>
      </c>
      <c r="F3" s="10"/>
    </row>
    <row r="4" spans="1:7">
      <c r="A4" s="4" t="s">
        <v>55</v>
      </c>
      <c r="B4" s="8" t="str">
        <f>IF(AND(C4&gt;='Tot maschera'!$C$2,C4&lt;='Tot maschera'!$C$3),"OK","")</f>
        <v/>
      </c>
      <c r="C4" s="9">
        <v>45286</v>
      </c>
      <c r="D4" s="4" t="str">
        <f t="shared" si="0"/>
        <v>martedì</v>
      </c>
      <c r="E4" s="4" t="str">
        <f>IF(VLOOKUP(D4,'Tot maschera'!B:C,2,0)="LAV","FEST","RIP")</f>
        <v>FEST</v>
      </c>
      <c r="F4" s="10"/>
    </row>
    <row r="5" spans="1:7">
      <c r="A5" s="4" t="s">
        <v>56</v>
      </c>
      <c r="B5" s="8" t="str">
        <f>IF(AND(C5&gt;='Tot maschera'!$C$2,C5&lt;='Tot maschera'!$C$3),"OK","")</f>
        <v/>
      </c>
      <c r="C5" s="9">
        <v>45292</v>
      </c>
      <c r="D5" s="4" t="str">
        <f t="shared" si="0"/>
        <v>lunedì</v>
      </c>
      <c r="E5" s="4" t="str">
        <f>IF(VLOOKUP(D5,'Tot maschera'!B:C,2,0)="LAV","FEST","RIP")</f>
        <v>FEST</v>
      </c>
      <c r="F5" s="10"/>
    </row>
    <row r="6" spans="1:7">
      <c r="A6" s="4" t="s">
        <v>57</v>
      </c>
      <c r="B6" s="8" t="str">
        <f>IF(AND(C6&gt;='Tot maschera'!$C$2,C6&lt;='Tot maschera'!$C$3),"OK","")</f>
        <v/>
      </c>
      <c r="C6" s="9">
        <v>45297</v>
      </c>
      <c r="D6" s="4" t="str">
        <f t="shared" si="0"/>
        <v>sabato</v>
      </c>
      <c r="E6" s="4" t="str">
        <f>IF(VLOOKUP(D6,'Tot maschera'!B:C,2,0)="LAV","FEST","RIP")</f>
        <v>RIP</v>
      </c>
      <c r="F6" s="10"/>
    </row>
    <row r="7" spans="1:7">
      <c r="A7" s="4" t="s">
        <v>58</v>
      </c>
      <c r="B7" s="8" t="str">
        <f>IF(AND(C7&gt;='Tot maschera'!$C$2,C7&lt;='Tot maschera'!$C$3),"OK","")</f>
        <v/>
      </c>
      <c r="C7" s="9">
        <v>45382</v>
      </c>
      <c r="D7" s="4" t="str">
        <f t="shared" si="0"/>
        <v>domenica</v>
      </c>
      <c r="E7" s="4" t="str">
        <f>IF(VLOOKUP(D7,'Tot maschera'!B:C,2,0)="LAV","FEST","RIP")</f>
        <v>RIP</v>
      </c>
      <c r="F7" s="10"/>
    </row>
    <row r="8" spans="1:7">
      <c r="A8" s="4" t="s">
        <v>59</v>
      </c>
      <c r="B8" s="8" t="str">
        <f>IF(AND(C8&gt;='Tot maschera'!$C$2,C8&lt;='Tot maschera'!$C$3),"OK","")</f>
        <v/>
      </c>
      <c r="C8" s="9">
        <v>45383</v>
      </c>
      <c r="D8" s="4" t="str">
        <f t="shared" si="0"/>
        <v>lunedì</v>
      </c>
      <c r="E8" s="4" t="str">
        <f>IF(VLOOKUP(D8,'Tot maschera'!B:C,2,0)="LAV","FEST","RIP")</f>
        <v>FEST</v>
      </c>
      <c r="F8" s="10"/>
    </row>
    <row r="9" spans="1:7">
      <c r="A9" s="4" t="s">
        <v>60</v>
      </c>
      <c r="B9" s="8" t="str">
        <f>IF(AND(C9&gt;='Tot maschera'!$C$2,C9&lt;='Tot maschera'!$C$3),"OK","")</f>
        <v/>
      </c>
      <c r="C9" s="9">
        <v>45407</v>
      </c>
      <c r="D9" s="4" t="str">
        <f t="shared" si="0"/>
        <v>giovedì</v>
      </c>
      <c r="E9" s="4" t="str">
        <f>IF(VLOOKUP(D9,'Tot maschera'!B:C,2,0)="LAV","FEST","RIP")</f>
        <v>FEST</v>
      </c>
      <c r="F9" s="10"/>
    </row>
    <row r="10" spans="1:7">
      <c r="A10" s="4" t="s">
        <v>61</v>
      </c>
      <c r="B10" s="8" t="str">
        <f>IF(AND(C10&gt;='Tot maschera'!$C$2,C10&lt;='Tot maschera'!$C$3),"OK","")</f>
        <v/>
      </c>
      <c r="C10" s="9">
        <v>45413</v>
      </c>
      <c r="D10" s="4" t="str">
        <f t="shared" si="0"/>
        <v>mercoledì</v>
      </c>
      <c r="E10" s="4" t="str">
        <f>IF(VLOOKUP(D10,'Tot maschera'!B:C,2,0)="LAV","FEST","RIP")</f>
        <v>FEST</v>
      </c>
      <c r="F10" s="10"/>
    </row>
    <row r="11" spans="1:7">
      <c r="A11" s="4" t="s">
        <v>62</v>
      </c>
      <c r="B11" s="8" t="str">
        <f>IF(AND(C11&gt;='Tot maschera'!$C$2,C11&lt;='Tot maschera'!$C$3),"OK","")</f>
        <v/>
      </c>
      <c r="C11" s="9">
        <v>45445</v>
      </c>
      <c r="D11" s="4" t="str">
        <f t="shared" si="0"/>
        <v>domenica</v>
      </c>
      <c r="E11" s="4" t="str">
        <f>IF(VLOOKUP(D11,'Tot maschera'!B:C,2,0)="LAV","FEST","RIP")</f>
        <v>RIP</v>
      </c>
      <c r="F11" s="10"/>
    </row>
    <row r="12" spans="1:7">
      <c r="A12" s="4" t="s">
        <v>63</v>
      </c>
      <c r="B12" s="8" t="str">
        <f>IF(AND(C12&gt;='Tot maschera'!$C$2,C12&lt;='Tot maschera'!$C$3),"OK","")</f>
        <v/>
      </c>
      <c r="C12" s="9">
        <v>45519</v>
      </c>
      <c r="D12" s="4" t="str">
        <f t="shared" si="0"/>
        <v>giovedì</v>
      </c>
      <c r="E12" s="4" t="str">
        <f>IF(VLOOKUP(D12,'Tot maschera'!B:C,2,0)="LAV","FEST","RIP")</f>
        <v>FEST</v>
      </c>
      <c r="F12" s="10"/>
    </row>
    <row r="13" spans="1:7">
      <c r="A13" s="4" t="s">
        <v>64</v>
      </c>
      <c r="B13" s="8" t="str">
        <f>IF(AND(C13&gt;='Tot maschera'!$C$2,C13&lt;='Tot maschera'!$C$3),"OK","")</f>
        <v/>
      </c>
      <c r="C13" s="9">
        <v>45597</v>
      </c>
      <c r="D13" s="4" t="str">
        <f t="shared" si="0"/>
        <v>venerdì</v>
      </c>
      <c r="E13" s="4" t="str">
        <f>IF(VLOOKUP(D13,'Tot maschera'!B:C,2,0)="LAV","FEST","RIP")</f>
        <v>FEST</v>
      </c>
      <c r="F13" s="10"/>
    </row>
    <row r="14" spans="1:7">
      <c r="A14" s="4" t="s">
        <v>65</v>
      </c>
      <c r="B14" s="8" t="str">
        <f>IF(AND(C14&gt;='Tot maschera'!$C$2,C14&lt;='Tot maschera'!$C$3),"OK","")</f>
        <v/>
      </c>
      <c r="C14" s="9">
        <v>45634</v>
      </c>
      <c r="D14" s="4" t="str">
        <f t="shared" si="0"/>
        <v>domenica</v>
      </c>
      <c r="E14" s="4" t="str">
        <f>IF(VLOOKUP(D14,'Tot maschera'!B:C,2,0)="LAV","FEST","RIP")</f>
        <v>RIP</v>
      </c>
      <c r="F14" s="10"/>
    </row>
    <row r="15" spans="1:7">
      <c r="A15" s="4" t="s">
        <v>66</v>
      </c>
      <c r="B15" s="8" t="str">
        <f>IF(AND(C15&gt;='Tot maschera'!$C$2,C15&lt;='Tot maschera'!$C$3),"OK","")</f>
        <v/>
      </c>
      <c r="C15" s="9">
        <v>45651</v>
      </c>
      <c r="D15" s="4" t="str">
        <f t="shared" si="0"/>
        <v>mercoledì</v>
      </c>
      <c r="E15" s="4" t="str">
        <f>IF(VLOOKUP(D15,'Tot maschera'!B:C,2,0)="LAV","FEST","RIP")</f>
        <v>FEST</v>
      </c>
      <c r="F15" s="10"/>
    </row>
    <row r="16" spans="1:7">
      <c r="A16" s="4" t="s">
        <v>67</v>
      </c>
      <c r="B16" s="8" t="str">
        <f>IF(AND(C16&gt;='Tot maschera'!$C$2,C16&lt;='Tot maschera'!$C$3),"OK","")</f>
        <v/>
      </c>
      <c r="C16" s="9">
        <v>45652</v>
      </c>
      <c r="D16" s="4" t="str">
        <f t="shared" si="0"/>
        <v>giovedì</v>
      </c>
      <c r="E16" s="4" t="str">
        <f>IF(VLOOKUP(D16,'Tot maschera'!B:C,2,0)="LAV","FEST","RIP")</f>
        <v>FEST</v>
      </c>
      <c r="F16" s="10"/>
    </row>
    <row r="17" spans="1:5">
      <c r="A17" s="4" t="s">
        <v>68</v>
      </c>
      <c r="B17" s="8" t="str">
        <f>IF(AND(C17&gt;='Tot maschera'!$C$2,C17&lt;='Tot maschera'!$C$3),"OK","")</f>
        <v/>
      </c>
      <c r="C17" s="9">
        <v>45658</v>
      </c>
      <c r="D17" s="4" t="str">
        <f t="shared" si="0"/>
        <v>mercoledì</v>
      </c>
      <c r="E17" s="4" t="str">
        <f>IF(VLOOKUP(D17,'Tot maschera'!B:C,2,0)="LAV","FEST","RIP")</f>
        <v>FEST</v>
      </c>
    </row>
    <row r="18" spans="1:5">
      <c r="A18" s="4" t="s">
        <v>57</v>
      </c>
      <c r="B18" s="8" t="str">
        <f>IF(AND(C18&gt;='Tot maschera'!$C$2,C18&lt;='Tot maschera'!$C$3),"OK","")</f>
        <v/>
      </c>
      <c r="C18" s="9">
        <v>45663</v>
      </c>
      <c r="D18" s="4" t="str">
        <f t="shared" si="0"/>
        <v>lunedì</v>
      </c>
      <c r="E18" s="4" t="str">
        <f>IF(VLOOKUP(D18,'Tot maschera'!B:C,2,0)="LAV","FEST","RIP")</f>
        <v>FEST</v>
      </c>
    </row>
    <row r="19" spans="1:5">
      <c r="A19" s="4" t="s">
        <v>69</v>
      </c>
      <c r="B19" s="8" t="str">
        <f>IF(AND(C19&gt;='Tot maschera'!$C$2,C19&lt;='Tot maschera'!$C$3),"OK","")</f>
        <v/>
      </c>
      <c r="C19" s="9">
        <v>45767</v>
      </c>
      <c r="D19" s="4" t="str">
        <f t="shared" si="0"/>
        <v>domenica</v>
      </c>
      <c r="E19" s="4" t="str">
        <f>IF(VLOOKUP(D19,'Tot maschera'!B:C,2,0)="LAV","FEST","RIP")</f>
        <v>RIP</v>
      </c>
    </row>
    <row r="20" spans="1:5">
      <c r="A20" s="4" t="s">
        <v>70</v>
      </c>
      <c r="B20" s="8" t="str">
        <f>IF(AND(C20&gt;='Tot maschera'!$C$2,C20&lt;='Tot maschera'!$C$3),"OK","")</f>
        <v/>
      </c>
      <c r="C20" s="9">
        <v>45768</v>
      </c>
      <c r="D20" s="4" t="str">
        <f t="shared" si="0"/>
        <v>lunedì</v>
      </c>
      <c r="E20" s="4" t="str">
        <f>IF(VLOOKUP(D20,'Tot maschera'!B:C,2,0)="LAV","FEST","RIP")</f>
        <v>FEST</v>
      </c>
    </row>
    <row r="21" spans="1:5" ht="15.75" customHeight="1">
      <c r="A21" s="4" t="s">
        <v>71</v>
      </c>
      <c r="B21" s="8" t="str">
        <f>IF(AND(C21&gt;='Tot maschera'!$C$2,C21&lt;='Tot maschera'!$C$3),"OK","")</f>
        <v/>
      </c>
      <c r="C21" s="9">
        <v>45772</v>
      </c>
      <c r="D21" s="4" t="str">
        <f t="shared" si="0"/>
        <v>venerdì</v>
      </c>
      <c r="E21" s="4" t="str">
        <f>IF(VLOOKUP(D21,'Tot maschera'!B:C,2,0)="LAV","FEST","RIP")</f>
        <v>FEST</v>
      </c>
    </row>
    <row r="22" spans="1:5" ht="15.75" customHeight="1">
      <c r="A22" s="4" t="s">
        <v>61</v>
      </c>
      <c r="B22" s="8" t="str">
        <f>IF(AND(C22&gt;='Tot maschera'!$C$2,C22&lt;='Tot maschera'!$C$3),"OK","")</f>
        <v/>
      </c>
      <c r="C22" s="9">
        <v>45778</v>
      </c>
      <c r="D22" s="4" t="str">
        <f t="shared" si="0"/>
        <v>giovedì</v>
      </c>
      <c r="E22" s="4" t="str">
        <f>IF(VLOOKUP(D22,'Tot maschera'!B:C,2,0)="LAV","FEST","RIP")</f>
        <v>FEST</v>
      </c>
    </row>
    <row r="23" spans="1:5" ht="15.75" customHeight="1">
      <c r="A23" s="4" t="s">
        <v>72</v>
      </c>
      <c r="B23" s="8" t="str">
        <f>IF(AND(C23&gt;='Tot maschera'!$C$2,C23&lt;='Tot maschera'!$C$3),"OK","")</f>
        <v/>
      </c>
      <c r="C23" s="9">
        <v>45810</v>
      </c>
      <c r="D23" s="4" t="str">
        <f t="shared" si="0"/>
        <v>lunedì</v>
      </c>
      <c r="E23" s="4" t="str">
        <f>IF(VLOOKUP(D23,'Tot maschera'!B:C,2,0)="LAV","FEST","RIP")</f>
        <v>FEST</v>
      </c>
    </row>
    <row r="24" spans="1:5" ht="15.75" customHeight="1">
      <c r="A24" s="4" t="s">
        <v>63</v>
      </c>
      <c r="B24" s="8" t="str">
        <f>IF(AND(C24&gt;='Tot maschera'!$C$2,C24&lt;='Tot maschera'!$C$3),"OK","")</f>
        <v/>
      </c>
      <c r="C24" s="9">
        <v>45884</v>
      </c>
      <c r="D24" s="4" t="str">
        <f t="shared" si="0"/>
        <v>venerdì</v>
      </c>
      <c r="E24" s="4" t="str">
        <f>IF(VLOOKUP(D24,'Tot maschera'!B:C,2,0)="LAV","FEST","RIP")</f>
        <v>FEST</v>
      </c>
    </row>
    <row r="25" spans="1:5" ht="15.75" customHeight="1">
      <c r="A25" s="4" t="s">
        <v>73</v>
      </c>
      <c r="B25" s="8" t="str">
        <f>IF(AND(C25&gt;='Tot maschera'!$C$2,C25&lt;='Tot maschera'!$C$3),"OK","")</f>
        <v/>
      </c>
      <c r="C25" s="9">
        <v>45962</v>
      </c>
      <c r="D25" s="4" t="str">
        <f t="shared" si="0"/>
        <v>sabato</v>
      </c>
      <c r="E25" s="4" t="str">
        <f>IF(VLOOKUP(D25,'Tot maschera'!B:C,2,0)="LAV","FEST","RIP")</f>
        <v>RIP</v>
      </c>
    </row>
    <row r="26" spans="1:5" ht="15.75" customHeight="1">
      <c r="A26" s="4" t="s">
        <v>65</v>
      </c>
      <c r="B26" s="8" t="str">
        <f>IF(AND(C26&gt;='Tot maschera'!$C$2,C26&lt;='Tot maschera'!$C$3),"OK","")</f>
        <v/>
      </c>
      <c r="C26" s="9">
        <v>45999</v>
      </c>
      <c r="D26" s="4" t="str">
        <f t="shared" si="0"/>
        <v>lunedì</v>
      </c>
      <c r="E26" s="4" t="str">
        <f>IF(VLOOKUP(D26,'Tot maschera'!B:C,2,0)="LAV","FEST","RIP")</f>
        <v>FEST</v>
      </c>
    </row>
    <row r="27" spans="1:5" ht="15.75" customHeight="1">
      <c r="A27" s="4" t="s">
        <v>66</v>
      </c>
      <c r="B27" s="8" t="str">
        <f>IF(AND(C27&gt;='Tot maschera'!$C$2,C27&lt;='Tot maschera'!$C$3),"OK","")</f>
        <v/>
      </c>
      <c r="C27" s="9">
        <v>46016</v>
      </c>
      <c r="D27" s="4" t="str">
        <f t="shared" si="0"/>
        <v>giovedì</v>
      </c>
      <c r="E27" s="4" t="str">
        <f>IF(VLOOKUP(D27,'Tot maschera'!B:C,2,0)="LAV","FEST","RIP")</f>
        <v>FEST</v>
      </c>
    </row>
    <row r="28" spans="1:5" ht="15.75" customHeight="1">
      <c r="A28" s="4" t="s">
        <v>74</v>
      </c>
      <c r="B28" s="8" t="str">
        <f>IF(AND(C28&gt;='Tot maschera'!$C$2,C28&lt;='Tot maschera'!$C$3),"OK","")</f>
        <v/>
      </c>
      <c r="C28" s="9">
        <v>46017</v>
      </c>
      <c r="D28" s="4" t="str">
        <f t="shared" si="0"/>
        <v>venerdì</v>
      </c>
      <c r="E28" s="4" t="str">
        <f>IF(VLOOKUP(D28,'Tot maschera'!B:C,2,0)="LAV","FEST","RIP")</f>
        <v>FEST</v>
      </c>
    </row>
    <row r="29" spans="1:5" ht="15.75" customHeight="1">
      <c r="A29" s="4" t="s">
        <v>56</v>
      </c>
      <c r="B29" s="8" t="str">
        <f>IF(AND(C29&gt;='Tot maschera'!$C$2,C29&lt;='Tot maschera'!$C$3),"OK","")</f>
        <v/>
      </c>
      <c r="C29" s="9">
        <v>46023</v>
      </c>
      <c r="D29" s="4" t="str">
        <f t="shared" si="0"/>
        <v>giovedì</v>
      </c>
      <c r="E29" s="4" t="str">
        <f>IF(VLOOKUP(D29,'Tot maschera'!B:C,2,0)="LAV","FEST","RIP")</f>
        <v>FEST</v>
      </c>
    </row>
    <row r="30" spans="1:5" ht="15.75" customHeight="1">
      <c r="A30" s="4" t="s">
        <v>57</v>
      </c>
      <c r="B30" s="8" t="str">
        <f>IF(AND(C30&gt;='Tot maschera'!$C$2,C30&lt;='Tot maschera'!$C$3),"OK","")</f>
        <v/>
      </c>
      <c r="C30" s="9">
        <v>46028</v>
      </c>
      <c r="D30" s="4" t="str">
        <f t="shared" si="0"/>
        <v>martedì</v>
      </c>
      <c r="E30" s="4" t="str">
        <f>IF(VLOOKUP(D30,'Tot maschera'!B:C,2,0)="LAV","FEST","RIP")</f>
        <v>FEST</v>
      </c>
    </row>
    <row r="31" spans="1:5" ht="15.75" customHeight="1">
      <c r="A31" s="4" t="s">
        <v>58</v>
      </c>
      <c r="B31" s="8" t="str">
        <f>IF(AND(C31&gt;='Tot maschera'!$C$2,C31&lt;='Tot maschera'!$C$3),"OK","")</f>
        <v/>
      </c>
      <c r="C31" s="9">
        <v>46117</v>
      </c>
      <c r="D31" s="4" t="str">
        <f t="shared" si="0"/>
        <v>domenica</v>
      </c>
      <c r="E31" s="4" t="str">
        <f>IF(VLOOKUP(D31,'Tot maschera'!B:C,2,0)="LAV","FEST","RIP")</f>
        <v>RIP</v>
      </c>
    </row>
    <row r="32" spans="1:5" ht="15.75" customHeight="1">
      <c r="A32" s="4" t="s">
        <v>75</v>
      </c>
      <c r="B32" s="8" t="str">
        <f>IF(AND(C32&gt;='Tot maschera'!$C$2,C32&lt;='Tot maschera'!$C$3),"OK","")</f>
        <v/>
      </c>
      <c r="C32" s="9">
        <v>46118</v>
      </c>
      <c r="D32" s="4" t="str">
        <f t="shared" si="0"/>
        <v>lunedì</v>
      </c>
      <c r="E32" s="4" t="str">
        <f>IF(VLOOKUP(D32,'Tot maschera'!B:C,2,0)="LAV","FEST","RIP")</f>
        <v>FEST</v>
      </c>
    </row>
    <row r="33" spans="1:5" ht="15.75" customHeight="1">
      <c r="A33" s="4" t="s">
        <v>76</v>
      </c>
      <c r="B33" s="8" t="str">
        <f>IF(AND(C33&gt;='Tot maschera'!$C$2,C33&lt;='Tot maschera'!$C$3),"OK","")</f>
        <v/>
      </c>
      <c r="C33" s="9">
        <v>46137</v>
      </c>
      <c r="D33" s="4" t="str">
        <f t="shared" si="0"/>
        <v>sabato</v>
      </c>
      <c r="E33" s="4" t="str">
        <f>IF(VLOOKUP(D33,'Tot maschera'!B:C,2,0)="LAV","FEST","RIP")</f>
        <v>RIP</v>
      </c>
    </row>
    <row r="34" spans="1:5" ht="15.75" customHeight="1">
      <c r="A34" s="4" t="s">
        <v>77</v>
      </c>
      <c r="B34" s="8" t="str">
        <f>IF(AND(C34&gt;='Tot maschera'!$C$2,C34&lt;='Tot maschera'!$C$3),"OK","")</f>
        <v/>
      </c>
      <c r="C34" s="9">
        <v>46143</v>
      </c>
      <c r="D34" s="4" t="str">
        <f t="shared" si="0"/>
        <v>venerdì</v>
      </c>
      <c r="E34" s="4" t="str">
        <f>IF(VLOOKUP(D34,'Tot maschera'!B:C,2,0)="LAV","FEST","RIP")</f>
        <v>FEST</v>
      </c>
    </row>
    <row r="35" spans="1:5" ht="15.75" customHeight="1">
      <c r="A35" s="4" t="s">
        <v>62</v>
      </c>
      <c r="B35" s="8" t="str">
        <f>IF(AND(C35&gt;='Tot maschera'!$C$2,C35&lt;='Tot maschera'!$C$3),"OK","")</f>
        <v/>
      </c>
      <c r="C35" s="9">
        <v>46175</v>
      </c>
      <c r="D35" s="4" t="str">
        <f t="shared" si="0"/>
        <v>martedì</v>
      </c>
      <c r="E35" s="4" t="str">
        <f>IF(VLOOKUP(D35,'Tot maschera'!B:C,2,0)="LAV","FEST","RIP")</f>
        <v>FEST</v>
      </c>
    </row>
    <row r="36" spans="1:5" ht="15.75" customHeight="1">
      <c r="A36" s="4" t="s">
        <v>63</v>
      </c>
      <c r="B36" s="8" t="str">
        <f>IF(AND(C36&gt;='Tot maschera'!$C$2,C36&lt;='Tot maschera'!$C$3),"OK","")</f>
        <v/>
      </c>
      <c r="C36" s="9">
        <v>46249</v>
      </c>
      <c r="D36" s="4" t="str">
        <f t="shared" si="0"/>
        <v>sabato</v>
      </c>
      <c r="E36" s="4" t="str">
        <f>IF(VLOOKUP(D36,'Tot maschera'!B:C,2,0)="LAV","FEST","RIP")</f>
        <v>RIP</v>
      </c>
    </row>
    <row r="37" spans="1:5" ht="15.75" customHeight="1">
      <c r="A37" s="4" t="s">
        <v>78</v>
      </c>
      <c r="B37" s="8" t="str">
        <f>IF(AND(C37&gt;='Tot maschera'!$C$2,C37&lt;='Tot maschera'!$C$3),"OK","")</f>
        <v/>
      </c>
      <c r="C37" s="9">
        <v>46327</v>
      </c>
      <c r="D37" s="4" t="str">
        <f t="shared" si="0"/>
        <v>domenica</v>
      </c>
      <c r="E37" s="4" t="str">
        <f>IF(VLOOKUP(D37,'Tot maschera'!B:C,2,0)="LAV","FEST","RIP")</f>
        <v>RIP</v>
      </c>
    </row>
    <row r="38" spans="1:5" ht="15.75" customHeight="1">
      <c r="A38" s="4" t="s">
        <v>65</v>
      </c>
      <c r="B38" s="8" t="str">
        <f>IF(AND(C38&gt;='Tot maschera'!$C$2,C38&lt;='Tot maschera'!$C$3),"OK","")</f>
        <v/>
      </c>
      <c r="C38" s="9">
        <v>46364</v>
      </c>
      <c r="D38" s="4" t="str">
        <f t="shared" si="0"/>
        <v>martedì</v>
      </c>
      <c r="E38" s="4" t="str">
        <f>IF(VLOOKUP(D38,'Tot maschera'!B:C,2,0)="LAV","FEST","RIP")</f>
        <v>FEST</v>
      </c>
    </row>
    <row r="39" spans="1:5" ht="15.75" customHeight="1">
      <c r="A39" s="4" t="s">
        <v>66</v>
      </c>
      <c r="B39" s="8" t="str">
        <f>IF(AND(C39&gt;='Tot maschera'!$C$2,C39&lt;='Tot maschera'!$C$3),"OK","")</f>
        <v/>
      </c>
      <c r="C39" s="9">
        <v>46381</v>
      </c>
      <c r="D39" s="4" t="str">
        <f t="shared" si="0"/>
        <v>venerdì</v>
      </c>
      <c r="E39" s="4" t="str">
        <f>IF(VLOOKUP(D39,'Tot maschera'!B:C,2,0)="LAV","FEST","RIP")</f>
        <v>FEST</v>
      </c>
    </row>
    <row r="40" spans="1:5" ht="15.75" customHeight="1">
      <c r="A40" s="4" t="s">
        <v>67</v>
      </c>
      <c r="B40" s="8" t="str">
        <f>IF(AND(C40&gt;='Tot maschera'!$C$2,C40&lt;='Tot maschera'!$C$3),"OK","")</f>
        <v/>
      </c>
      <c r="C40" s="9">
        <v>46382</v>
      </c>
      <c r="D40" s="4" t="str">
        <f t="shared" si="0"/>
        <v>sabato</v>
      </c>
      <c r="E40" s="4" t="str">
        <f>IF(VLOOKUP(D40,'Tot maschera'!B:C,2,0)="LAV","FEST","RIP")</f>
        <v>RIP</v>
      </c>
    </row>
    <row r="41" spans="1:5" ht="15.75" customHeight="1">
      <c r="A41" s="4"/>
      <c r="B41" s="4"/>
      <c r="C41" s="11"/>
      <c r="D41" s="12"/>
      <c r="E41" s="4"/>
    </row>
    <row r="42" spans="1:5" ht="15.75" customHeight="1">
      <c r="A42" s="4"/>
      <c r="B42" s="4"/>
      <c r="C42" s="11"/>
      <c r="D42" s="12"/>
      <c r="E42" s="4"/>
    </row>
    <row r="43" spans="1:5" ht="15.75" customHeight="1">
      <c r="A43" s="4"/>
      <c r="B43" s="4"/>
      <c r="C43" s="11"/>
      <c r="D43" s="12"/>
      <c r="E43" s="4"/>
    </row>
    <row r="44" spans="1:5" ht="15.75" customHeight="1">
      <c r="A44" s="4"/>
      <c r="B44" s="4"/>
      <c r="C44" s="11"/>
      <c r="D44" s="12"/>
      <c r="E44" s="4"/>
    </row>
    <row r="45" spans="1:5" ht="15.75" customHeight="1">
      <c r="A45" s="4"/>
      <c r="B45" s="4"/>
      <c r="C45" s="11"/>
      <c r="D45" s="12"/>
      <c r="E45" s="4"/>
    </row>
    <row r="46" spans="1:5" ht="15.75" customHeight="1">
      <c r="A46" s="4"/>
      <c r="B46" s="4"/>
      <c r="C46" s="11"/>
      <c r="D46" s="12"/>
      <c r="E46" s="4"/>
    </row>
    <row r="47" spans="1:5" ht="15.75" customHeight="1">
      <c r="A47" s="4"/>
      <c r="B47" s="4"/>
      <c r="C47" s="11"/>
      <c r="D47" s="12"/>
      <c r="E47" s="4"/>
    </row>
    <row r="48" spans="1:5" ht="15.75" customHeight="1">
      <c r="A48" s="4"/>
      <c r="B48" s="4"/>
      <c r="C48" s="11"/>
      <c r="D48" s="12"/>
      <c r="E48" s="4"/>
    </row>
    <row r="49" spans="1:5" ht="15.75" customHeight="1">
      <c r="A49" s="4"/>
      <c r="B49" s="4"/>
      <c r="C49" s="11"/>
      <c r="D49" s="12"/>
      <c r="E49" s="4"/>
    </row>
    <row r="50" spans="1:5" ht="15.75" customHeight="1">
      <c r="A50" s="4"/>
      <c r="B50" s="4"/>
      <c r="C50" s="11"/>
      <c r="D50" s="12"/>
      <c r="E50" s="4"/>
    </row>
    <row r="51" spans="1:5" ht="15.75" customHeight="1">
      <c r="A51" s="4"/>
      <c r="B51" s="4"/>
      <c r="C51" s="11"/>
      <c r="D51" s="12"/>
      <c r="E51" s="4"/>
    </row>
    <row r="52" spans="1:5" ht="15.75" customHeight="1">
      <c r="A52" s="4"/>
      <c r="B52" s="4"/>
      <c r="C52" s="11"/>
      <c r="D52" s="12"/>
      <c r="E52" s="4"/>
    </row>
    <row r="53" spans="1:5" ht="15.75" customHeight="1">
      <c r="A53" s="4"/>
      <c r="B53" s="4"/>
      <c r="C53" s="11"/>
      <c r="D53" s="12"/>
      <c r="E53" s="4"/>
    </row>
    <row r="54" spans="1:5" ht="15.75" customHeight="1">
      <c r="A54" s="4"/>
      <c r="B54" s="4"/>
      <c r="C54" s="11"/>
      <c r="D54" s="12"/>
      <c r="E54" s="4"/>
    </row>
    <row r="55" spans="1:5" ht="15.75" customHeight="1">
      <c r="A55" s="4"/>
      <c r="B55" s="4"/>
      <c r="C55" s="11"/>
      <c r="D55" s="12"/>
      <c r="E55" s="4"/>
    </row>
    <row r="56" spans="1:5" ht="15.75" customHeight="1">
      <c r="A56" s="4"/>
      <c r="B56" s="4"/>
      <c r="C56" s="11"/>
      <c r="D56" s="12"/>
      <c r="E56" s="4"/>
    </row>
    <row r="57" spans="1:5" ht="15.75" customHeight="1">
      <c r="A57" s="4"/>
      <c r="B57" s="4"/>
      <c r="C57" s="11"/>
      <c r="D57" s="12"/>
      <c r="E57" s="4"/>
    </row>
    <row r="58" spans="1:5" ht="15.75" customHeight="1">
      <c r="A58" s="4"/>
      <c r="B58" s="4"/>
      <c r="C58" s="11"/>
      <c r="D58" s="12"/>
      <c r="E58" s="4"/>
    </row>
    <row r="59" spans="1:5" ht="15.75" customHeight="1">
      <c r="A59" s="4"/>
      <c r="B59" s="4"/>
      <c r="C59" s="11"/>
      <c r="D59" s="12"/>
      <c r="E59" s="4"/>
    </row>
    <row r="60" spans="1:5" ht="15.75" customHeight="1">
      <c r="A60" s="4"/>
      <c r="B60" s="4"/>
      <c r="C60" s="11"/>
      <c r="D60" s="12"/>
      <c r="E60" s="4"/>
    </row>
    <row r="61" spans="1:5" ht="15.75" customHeight="1">
      <c r="A61" s="4"/>
      <c r="B61" s="4"/>
      <c r="C61" s="11"/>
      <c r="D61" s="12"/>
      <c r="E61" s="4"/>
    </row>
    <row r="62" spans="1:5" ht="15.75" customHeight="1">
      <c r="A62" s="4"/>
      <c r="B62" s="4"/>
      <c r="C62" s="11"/>
      <c r="D62" s="12"/>
      <c r="E62" s="4"/>
    </row>
    <row r="63" spans="1:5" ht="15.75" customHeight="1">
      <c r="A63" s="4"/>
      <c r="B63" s="4"/>
      <c r="C63" s="11"/>
      <c r="D63" s="12"/>
      <c r="E63" s="4"/>
    </row>
    <row r="64" spans="1:5" ht="15.75" customHeight="1">
      <c r="A64" s="4"/>
      <c r="B64" s="4"/>
      <c r="C64" s="11"/>
      <c r="D64" s="12"/>
      <c r="E64" s="4"/>
    </row>
    <row r="65" spans="1:5" ht="15.75" customHeight="1">
      <c r="A65" s="4"/>
      <c r="B65" s="4"/>
      <c r="C65" s="11"/>
      <c r="D65" s="12"/>
      <c r="E65" s="4"/>
    </row>
    <row r="66" spans="1:5" ht="15.75" customHeight="1">
      <c r="A66" s="4"/>
      <c r="B66" s="4"/>
      <c r="C66" s="11"/>
      <c r="D66" s="12"/>
      <c r="E66" s="4"/>
    </row>
    <row r="67" spans="1:5" ht="15.75" customHeight="1">
      <c r="A67" s="4"/>
      <c r="B67" s="4"/>
      <c r="C67" s="11"/>
      <c r="D67" s="12"/>
      <c r="E67" s="4"/>
    </row>
    <row r="68" spans="1:5" ht="15.75" customHeight="1">
      <c r="A68" s="4"/>
      <c r="B68" s="4"/>
      <c r="C68" s="11"/>
      <c r="D68" s="12"/>
      <c r="E68" s="4"/>
    </row>
    <row r="69" spans="1:5" ht="15.75" customHeight="1">
      <c r="A69" s="4"/>
      <c r="B69" s="4"/>
      <c r="C69" s="11"/>
      <c r="D69" s="12"/>
      <c r="E69" s="4"/>
    </row>
    <row r="70" spans="1:5" ht="15.75" customHeight="1">
      <c r="A70" s="4"/>
      <c r="B70" s="4"/>
      <c r="C70" s="11"/>
      <c r="D70" s="12"/>
      <c r="E70" s="4"/>
    </row>
    <row r="71" spans="1:5" ht="15.75" customHeight="1">
      <c r="A71" s="4"/>
      <c r="B71" s="4"/>
      <c r="C71" s="11"/>
      <c r="D71" s="12"/>
      <c r="E71" s="4"/>
    </row>
    <row r="72" spans="1:5" ht="15.75" customHeight="1">
      <c r="A72" s="4"/>
      <c r="B72" s="4"/>
      <c r="C72" s="11"/>
      <c r="D72" s="12"/>
      <c r="E72" s="4"/>
    </row>
    <row r="73" spans="1:5" ht="15.75" customHeight="1">
      <c r="A73" s="4"/>
      <c r="B73" s="4"/>
      <c r="C73" s="11"/>
      <c r="D73" s="12"/>
      <c r="E73" s="4"/>
    </row>
    <row r="74" spans="1:5" ht="15.75" customHeight="1">
      <c r="A74" s="4"/>
      <c r="B74" s="4"/>
      <c r="C74" s="11"/>
      <c r="D74" s="12"/>
      <c r="E74" s="4"/>
    </row>
    <row r="75" spans="1:5" ht="15.75" customHeight="1">
      <c r="A75" s="4"/>
      <c r="B75" s="4"/>
      <c r="C75" s="11"/>
      <c r="D75" s="12"/>
      <c r="E75" s="4"/>
    </row>
    <row r="76" spans="1:5" ht="15.75" customHeight="1">
      <c r="A76" s="4"/>
      <c r="B76" s="4"/>
      <c r="C76" s="11"/>
      <c r="D76" s="12"/>
      <c r="E76" s="4"/>
    </row>
    <row r="77" spans="1:5" ht="15.75" customHeight="1">
      <c r="A77" s="4"/>
      <c r="B77" s="4"/>
      <c r="C77" s="11"/>
      <c r="D77" s="12"/>
      <c r="E77" s="4"/>
    </row>
    <row r="78" spans="1:5" ht="15.75" customHeight="1">
      <c r="A78" s="4"/>
      <c r="B78" s="4"/>
      <c r="C78" s="11"/>
      <c r="D78" s="12"/>
      <c r="E78" s="4"/>
    </row>
    <row r="79" spans="1:5" ht="15.75" customHeight="1">
      <c r="A79" s="4"/>
      <c r="B79" s="4"/>
      <c r="C79" s="11"/>
      <c r="D79" s="12"/>
      <c r="E79" s="4"/>
    </row>
    <row r="80" spans="1:5" ht="15.75" customHeight="1">
      <c r="A80" s="4"/>
      <c r="B80" s="4"/>
      <c r="C80" s="11"/>
      <c r="D80" s="12"/>
      <c r="E80" s="4"/>
    </row>
    <row r="81" spans="1:5" ht="15.75" customHeight="1">
      <c r="A81" s="4"/>
      <c r="B81" s="4"/>
      <c r="C81" s="11"/>
      <c r="D81" s="12"/>
      <c r="E81" s="4"/>
    </row>
    <row r="82" spans="1:5" ht="15.75" customHeight="1">
      <c r="A82" s="4"/>
      <c r="B82" s="4"/>
      <c r="C82" s="11"/>
      <c r="D82" s="12"/>
      <c r="E82" s="4"/>
    </row>
    <row r="83" spans="1:5" ht="15.75" customHeight="1">
      <c r="A83" s="4"/>
      <c r="B83" s="4"/>
      <c r="C83" s="11"/>
      <c r="D83" s="12"/>
      <c r="E83" s="4"/>
    </row>
    <row r="84" spans="1:5" ht="15.75" customHeight="1">
      <c r="A84" s="4"/>
      <c r="B84" s="4"/>
      <c r="C84" s="11"/>
      <c r="D84" s="12"/>
      <c r="E84" s="4"/>
    </row>
    <row r="85" spans="1:5" ht="15.75" customHeight="1">
      <c r="A85" s="4"/>
      <c r="B85" s="4"/>
      <c r="C85" s="11"/>
      <c r="D85" s="12"/>
      <c r="E85" s="4"/>
    </row>
    <row r="86" spans="1:5" ht="15.75" customHeight="1">
      <c r="A86" s="4"/>
      <c r="B86" s="4"/>
      <c r="C86" s="11"/>
      <c r="D86" s="12"/>
      <c r="E86" s="4"/>
    </row>
    <row r="87" spans="1:5" ht="15.75" customHeight="1">
      <c r="A87" s="4"/>
      <c r="B87" s="4"/>
      <c r="C87" s="11"/>
      <c r="D87" s="12"/>
      <c r="E87" s="4"/>
    </row>
    <row r="88" spans="1:5" ht="15.75" customHeight="1">
      <c r="A88" s="4"/>
      <c r="B88" s="4"/>
      <c r="C88" s="11"/>
      <c r="D88" s="12"/>
      <c r="E88" s="4"/>
    </row>
    <row r="89" spans="1:5" ht="15.75" customHeight="1">
      <c r="A89" s="4"/>
      <c r="B89" s="4"/>
      <c r="C89" s="11"/>
      <c r="D89" s="12"/>
      <c r="E89" s="4"/>
    </row>
    <row r="90" spans="1:5" ht="15.75" customHeight="1">
      <c r="A90" s="4"/>
      <c r="B90" s="4"/>
      <c r="C90" s="11"/>
      <c r="D90" s="12"/>
      <c r="E90" s="4"/>
    </row>
    <row r="91" spans="1:5" ht="15.75" customHeight="1">
      <c r="A91" s="4"/>
      <c r="B91" s="4"/>
      <c r="C91" s="11"/>
      <c r="D91" s="12"/>
      <c r="E91" s="4"/>
    </row>
    <row r="92" spans="1:5" ht="15.75" customHeight="1">
      <c r="A92" s="4"/>
      <c r="B92" s="4"/>
      <c r="C92" s="11"/>
      <c r="D92" s="12"/>
      <c r="E92" s="4"/>
    </row>
    <row r="93" spans="1:5" ht="15.75" customHeight="1">
      <c r="A93" s="4"/>
      <c r="B93" s="4"/>
      <c r="C93" s="11"/>
      <c r="D93" s="12"/>
      <c r="E93" s="4"/>
    </row>
    <row r="94" spans="1:5" ht="15.75" customHeight="1">
      <c r="A94" s="4"/>
      <c r="B94" s="4"/>
      <c r="C94" s="11"/>
      <c r="D94" s="12"/>
      <c r="E94" s="4"/>
    </row>
    <row r="95" spans="1:5" ht="15.75" customHeight="1">
      <c r="A95" s="4"/>
      <c r="B95" s="4"/>
      <c r="C95" s="11"/>
      <c r="D95" s="12"/>
      <c r="E95" s="4"/>
    </row>
    <row r="96" spans="1:5" ht="15.75" customHeight="1">
      <c r="A96" s="4"/>
      <c r="B96" s="4"/>
      <c r="C96" s="11"/>
      <c r="D96" s="12"/>
      <c r="E96" s="4"/>
    </row>
    <row r="97" spans="1:5" ht="15.75" customHeight="1">
      <c r="A97" s="4"/>
      <c r="B97" s="4"/>
      <c r="C97" s="11"/>
      <c r="D97" s="12"/>
      <c r="E97" s="4"/>
    </row>
    <row r="98" spans="1:5" ht="15.75" customHeight="1">
      <c r="A98" s="4"/>
      <c r="B98" s="4"/>
      <c r="C98" s="11"/>
      <c r="D98" s="12"/>
      <c r="E98" s="4"/>
    </row>
    <row r="99" spans="1:5" ht="15.75" customHeight="1">
      <c r="A99" s="4"/>
      <c r="B99" s="4"/>
      <c r="C99" s="11"/>
      <c r="D99" s="12"/>
      <c r="E99" s="4"/>
    </row>
    <row r="100" spans="1:5" ht="15.75" customHeight="1">
      <c r="A100" s="4"/>
      <c r="B100" s="4"/>
      <c r="C100" s="11"/>
      <c r="D100" s="12"/>
      <c r="E100" s="4"/>
    </row>
    <row r="101" spans="1:5" ht="15.75" customHeight="1">
      <c r="A101" s="4"/>
      <c r="B101" s="4"/>
      <c r="C101" s="11"/>
      <c r="D101" s="12"/>
      <c r="E101" s="4"/>
    </row>
    <row r="102" spans="1:5" ht="15.75" customHeight="1">
      <c r="A102" s="4"/>
      <c r="B102" s="4"/>
      <c r="C102" s="11"/>
      <c r="D102" s="12"/>
      <c r="E102" s="4"/>
    </row>
    <row r="103" spans="1:5" ht="15.75" customHeight="1">
      <c r="A103" s="4"/>
      <c r="B103" s="4"/>
      <c r="C103" s="11"/>
      <c r="D103" s="12"/>
      <c r="E103" s="4"/>
    </row>
    <row r="104" spans="1:5" ht="15.75" customHeight="1">
      <c r="A104" s="4"/>
      <c r="B104" s="4"/>
      <c r="C104" s="11"/>
      <c r="D104" s="12"/>
      <c r="E104" s="4"/>
    </row>
    <row r="105" spans="1:5" ht="15.75" customHeight="1">
      <c r="A105" s="4"/>
      <c r="B105" s="4"/>
      <c r="C105" s="11"/>
      <c r="D105" s="12"/>
      <c r="E105" s="4"/>
    </row>
    <row r="106" spans="1:5" ht="15.75" customHeight="1">
      <c r="A106" s="4"/>
      <c r="B106" s="4"/>
      <c r="C106" s="11"/>
      <c r="D106" s="12"/>
      <c r="E106" s="4"/>
    </row>
    <row r="107" spans="1:5" ht="15.75" customHeight="1">
      <c r="A107" s="4"/>
      <c r="B107" s="4"/>
      <c r="C107" s="11"/>
      <c r="D107" s="12"/>
      <c r="E107" s="4"/>
    </row>
    <row r="108" spans="1:5" ht="15.75" customHeight="1">
      <c r="A108" s="4"/>
      <c r="B108" s="4"/>
      <c r="C108" s="11"/>
      <c r="D108" s="12"/>
      <c r="E108" s="4"/>
    </row>
    <row r="109" spans="1:5" ht="15.75" customHeight="1">
      <c r="A109" s="4"/>
      <c r="B109" s="4"/>
      <c r="C109" s="11"/>
      <c r="D109" s="12"/>
      <c r="E109" s="4"/>
    </row>
    <row r="110" spans="1:5" ht="15.75" customHeight="1">
      <c r="A110" s="4"/>
      <c r="B110" s="4"/>
      <c r="C110" s="11"/>
      <c r="D110" s="12"/>
      <c r="E110" s="4"/>
    </row>
    <row r="111" spans="1:5" ht="15.75" customHeight="1">
      <c r="A111" s="4"/>
      <c r="B111" s="4"/>
      <c r="C111" s="11"/>
      <c r="D111" s="12"/>
      <c r="E111" s="4"/>
    </row>
    <row r="112" spans="1:5" ht="15.75" customHeight="1">
      <c r="A112" s="4"/>
      <c r="B112" s="4"/>
      <c r="C112" s="11"/>
      <c r="D112" s="12"/>
      <c r="E112" s="4"/>
    </row>
    <row r="113" spans="1:5" ht="15.75" customHeight="1">
      <c r="A113" s="4"/>
      <c r="B113" s="4"/>
      <c r="C113" s="11"/>
      <c r="D113" s="12"/>
      <c r="E113" s="4"/>
    </row>
    <row r="114" spans="1:5" ht="15.75" customHeight="1">
      <c r="A114" s="4"/>
      <c r="B114" s="4"/>
      <c r="C114" s="11"/>
      <c r="D114" s="12"/>
      <c r="E114" s="4"/>
    </row>
    <row r="115" spans="1:5" ht="15.75" customHeight="1">
      <c r="A115" s="4"/>
      <c r="B115" s="4"/>
      <c r="C115" s="11"/>
      <c r="D115" s="12"/>
      <c r="E115" s="4"/>
    </row>
    <row r="116" spans="1:5" ht="15.75" customHeight="1">
      <c r="A116" s="4"/>
      <c r="B116" s="4"/>
      <c r="C116" s="11"/>
      <c r="D116" s="12"/>
      <c r="E116" s="4"/>
    </row>
    <row r="117" spans="1:5" ht="15.75" customHeight="1">
      <c r="A117" s="4"/>
      <c r="B117" s="4"/>
      <c r="C117" s="11"/>
      <c r="D117" s="12"/>
      <c r="E117" s="4"/>
    </row>
    <row r="118" spans="1:5" ht="15.75" customHeight="1">
      <c r="A118" s="4"/>
      <c r="B118" s="4"/>
      <c r="C118" s="11"/>
      <c r="D118" s="12"/>
      <c r="E118" s="4"/>
    </row>
    <row r="119" spans="1:5" ht="15.75" customHeight="1">
      <c r="A119" s="4"/>
      <c r="B119" s="4"/>
      <c r="C119" s="11"/>
      <c r="D119" s="12"/>
      <c r="E119" s="4"/>
    </row>
    <row r="120" spans="1:5" ht="15.75" customHeight="1">
      <c r="A120" s="4"/>
      <c r="B120" s="4"/>
      <c r="C120" s="11"/>
      <c r="D120" s="12"/>
      <c r="E120" s="4"/>
    </row>
    <row r="121" spans="1:5" ht="15.75" customHeight="1">
      <c r="A121" s="4"/>
      <c r="B121" s="4"/>
      <c r="C121" s="11"/>
      <c r="D121" s="12"/>
      <c r="E121" s="4"/>
    </row>
    <row r="122" spans="1:5" ht="15.75" customHeight="1">
      <c r="A122" s="4"/>
      <c r="B122" s="4"/>
      <c r="C122" s="11"/>
      <c r="D122" s="12"/>
      <c r="E122" s="4"/>
    </row>
    <row r="123" spans="1:5" ht="15.75" customHeight="1">
      <c r="A123" s="4"/>
      <c r="B123" s="4"/>
      <c r="C123" s="11"/>
      <c r="D123" s="12"/>
      <c r="E123" s="4"/>
    </row>
    <row r="124" spans="1:5" ht="15.75" customHeight="1">
      <c r="A124" s="4"/>
      <c r="B124" s="4"/>
      <c r="C124" s="11"/>
      <c r="D124" s="12"/>
      <c r="E124" s="4"/>
    </row>
    <row r="125" spans="1:5" ht="15.75" customHeight="1">
      <c r="A125" s="4"/>
      <c r="B125" s="4"/>
      <c r="C125" s="11"/>
      <c r="D125" s="12"/>
      <c r="E125" s="4"/>
    </row>
    <row r="126" spans="1:5" ht="15.75" customHeight="1">
      <c r="A126" s="4"/>
      <c r="B126" s="4"/>
      <c r="C126" s="11"/>
      <c r="D126" s="12"/>
      <c r="E126" s="4"/>
    </row>
    <row r="127" spans="1:5" ht="15.75" customHeight="1">
      <c r="A127" s="4"/>
      <c r="B127" s="4"/>
      <c r="C127" s="11"/>
      <c r="D127" s="12"/>
      <c r="E127" s="4"/>
    </row>
    <row r="128" spans="1:5" ht="15.75" customHeight="1">
      <c r="A128" s="4"/>
      <c r="B128" s="4"/>
      <c r="C128" s="11"/>
      <c r="D128" s="12"/>
      <c r="E128" s="4"/>
    </row>
    <row r="129" spans="1:5" ht="15.75" customHeight="1">
      <c r="A129" s="4"/>
      <c r="B129" s="4"/>
      <c r="C129" s="11"/>
      <c r="D129" s="12"/>
      <c r="E129" s="4"/>
    </row>
    <row r="130" spans="1:5" ht="15.75" customHeight="1">
      <c r="A130" s="4"/>
      <c r="B130" s="4"/>
      <c r="C130" s="11"/>
      <c r="D130" s="12"/>
      <c r="E130" s="4"/>
    </row>
    <row r="131" spans="1:5" ht="15.75" customHeight="1">
      <c r="A131" s="4"/>
      <c r="B131" s="4"/>
      <c r="C131" s="11"/>
      <c r="D131" s="12"/>
      <c r="E131" s="4"/>
    </row>
    <row r="132" spans="1:5" ht="15.75" customHeight="1">
      <c r="A132" s="4"/>
      <c r="B132" s="4"/>
      <c r="C132" s="11"/>
      <c r="D132" s="12"/>
      <c r="E132" s="4"/>
    </row>
    <row r="133" spans="1:5" ht="15.75" customHeight="1">
      <c r="A133" s="4"/>
      <c r="B133" s="4"/>
      <c r="C133" s="11"/>
      <c r="D133" s="12"/>
      <c r="E133" s="4"/>
    </row>
    <row r="134" spans="1:5" ht="15.75" customHeight="1">
      <c r="A134" s="4"/>
      <c r="B134" s="4"/>
      <c r="C134" s="11"/>
      <c r="D134" s="12"/>
      <c r="E134" s="4"/>
    </row>
    <row r="135" spans="1:5" ht="15.75" customHeight="1">
      <c r="A135" s="4"/>
      <c r="B135" s="4"/>
      <c r="C135" s="11"/>
      <c r="D135" s="12"/>
      <c r="E135" s="4"/>
    </row>
    <row r="136" spans="1:5" ht="15.75" customHeight="1">
      <c r="A136" s="4"/>
      <c r="B136" s="4"/>
      <c r="C136" s="11"/>
      <c r="D136" s="12"/>
      <c r="E136" s="4"/>
    </row>
    <row r="137" spans="1:5" ht="15.75" customHeight="1">
      <c r="A137" s="4"/>
      <c r="B137" s="4"/>
      <c r="C137" s="11"/>
      <c r="D137" s="12"/>
      <c r="E137" s="4"/>
    </row>
    <row r="138" spans="1:5" ht="15.75" customHeight="1">
      <c r="A138" s="4"/>
      <c r="B138" s="4"/>
      <c r="C138" s="11"/>
      <c r="D138" s="12"/>
      <c r="E138" s="4"/>
    </row>
    <row r="139" spans="1:5" ht="15.75" customHeight="1">
      <c r="A139" s="4"/>
      <c r="B139" s="4"/>
      <c r="C139" s="11"/>
      <c r="D139" s="12"/>
      <c r="E139" s="4"/>
    </row>
    <row r="140" spans="1:5" ht="15.75" customHeight="1">
      <c r="A140" s="4"/>
      <c r="B140" s="4"/>
      <c r="C140" s="11"/>
      <c r="D140" s="12"/>
      <c r="E140" s="4"/>
    </row>
    <row r="141" spans="1:5" ht="15.75" customHeight="1">
      <c r="A141" s="4"/>
      <c r="B141" s="4"/>
      <c r="C141" s="11"/>
      <c r="D141" s="12"/>
      <c r="E141" s="4"/>
    </row>
    <row r="142" spans="1:5" ht="15.75" customHeight="1">
      <c r="A142" s="4"/>
      <c r="B142" s="4"/>
      <c r="C142" s="11"/>
      <c r="D142" s="12"/>
      <c r="E142" s="4"/>
    </row>
    <row r="143" spans="1:5" ht="15.75" customHeight="1">
      <c r="A143" s="4"/>
      <c r="B143" s="4"/>
      <c r="C143" s="11"/>
      <c r="D143" s="12"/>
      <c r="E143" s="4"/>
    </row>
    <row r="144" spans="1:5" ht="15.75" customHeight="1">
      <c r="A144" s="4"/>
      <c r="B144" s="4"/>
      <c r="C144" s="11"/>
      <c r="D144" s="12"/>
      <c r="E144" s="4"/>
    </row>
    <row r="145" spans="1:5" ht="15.75" customHeight="1">
      <c r="A145" s="4"/>
      <c r="B145" s="4"/>
      <c r="C145" s="11"/>
      <c r="D145" s="12"/>
      <c r="E145" s="4"/>
    </row>
    <row r="146" spans="1:5" ht="15.75" customHeight="1">
      <c r="A146" s="4"/>
      <c r="B146" s="4"/>
      <c r="C146" s="11"/>
      <c r="D146" s="12"/>
      <c r="E146" s="4"/>
    </row>
    <row r="147" spans="1:5" ht="15.75" customHeight="1">
      <c r="A147" s="4"/>
      <c r="B147" s="4"/>
      <c r="C147" s="11"/>
      <c r="D147" s="12"/>
      <c r="E147" s="4"/>
    </row>
    <row r="148" spans="1:5" ht="15.75" customHeight="1">
      <c r="A148" s="4"/>
      <c r="B148" s="4"/>
      <c r="C148" s="11"/>
      <c r="D148" s="12"/>
      <c r="E148" s="4"/>
    </row>
    <row r="149" spans="1:5" ht="15.75" customHeight="1">
      <c r="A149" s="4"/>
      <c r="B149" s="4"/>
      <c r="C149" s="11"/>
      <c r="D149" s="12"/>
      <c r="E149" s="4"/>
    </row>
    <row r="150" spans="1:5" ht="15.75" customHeight="1">
      <c r="A150" s="4"/>
      <c r="B150" s="4"/>
      <c r="C150" s="11"/>
      <c r="D150" s="12"/>
      <c r="E150" s="4"/>
    </row>
    <row r="151" spans="1:5" ht="15.75" customHeight="1">
      <c r="A151" s="4"/>
      <c r="B151" s="4"/>
      <c r="C151" s="11"/>
      <c r="D151" s="12"/>
      <c r="E151" s="4"/>
    </row>
    <row r="152" spans="1:5" ht="15.75" customHeight="1">
      <c r="A152" s="4"/>
      <c r="B152" s="4"/>
      <c r="C152" s="11"/>
      <c r="D152" s="12"/>
      <c r="E152" s="4"/>
    </row>
    <row r="153" spans="1:5" ht="15.75" customHeight="1">
      <c r="A153" s="4"/>
      <c r="B153" s="4"/>
      <c r="C153" s="11"/>
      <c r="D153" s="12"/>
      <c r="E153" s="4"/>
    </row>
    <row r="154" spans="1:5" ht="15.75" customHeight="1">
      <c r="A154" s="4"/>
      <c r="B154" s="4"/>
      <c r="C154" s="11"/>
      <c r="D154" s="12"/>
      <c r="E154" s="4"/>
    </row>
    <row r="155" spans="1:5" ht="15.75" customHeight="1">
      <c r="A155" s="4"/>
      <c r="B155" s="4"/>
      <c r="C155" s="11"/>
      <c r="D155" s="12"/>
      <c r="E155" s="4"/>
    </row>
    <row r="156" spans="1:5" ht="15.75" customHeight="1">
      <c r="A156" s="4"/>
      <c r="B156" s="4"/>
      <c r="C156" s="11"/>
      <c r="D156" s="12"/>
      <c r="E156" s="4"/>
    </row>
    <row r="157" spans="1:5" ht="15.75" customHeight="1">
      <c r="A157" s="4"/>
      <c r="B157" s="4"/>
      <c r="C157" s="11"/>
      <c r="D157" s="12"/>
      <c r="E157" s="4"/>
    </row>
    <row r="158" spans="1:5" ht="15.75" customHeight="1">
      <c r="A158" s="4"/>
      <c r="B158" s="4"/>
      <c r="C158" s="11"/>
      <c r="D158" s="12"/>
      <c r="E158" s="4"/>
    </row>
    <row r="159" spans="1:5" ht="15.75" customHeight="1">
      <c r="A159" s="4"/>
      <c r="B159" s="4"/>
      <c r="C159" s="11"/>
      <c r="D159" s="12"/>
      <c r="E159" s="4"/>
    </row>
    <row r="160" spans="1:5" ht="15.75" customHeight="1">
      <c r="A160" s="4"/>
      <c r="B160" s="4"/>
      <c r="C160" s="11"/>
      <c r="D160" s="12"/>
      <c r="E160" s="4"/>
    </row>
    <row r="161" spans="1:5" ht="15.75" customHeight="1">
      <c r="A161" s="4"/>
      <c r="B161" s="4"/>
      <c r="C161" s="11"/>
      <c r="D161" s="12"/>
      <c r="E161" s="4"/>
    </row>
    <row r="162" spans="1:5" ht="15.75" customHeight="1">
      <c r="A162" s="4"/>
      <c r="B162" s="4"/>
      <c r="C162" s="11"/>
      <c r="D162" s="12"/>
      <c r="E162" s="4"/>
    </row>
    <row r="163" spans="1:5" ht="15.75" customHeight="1">
      <c r="A163" s="4"/>
      <c r="B163" s="4"/>
      <c r="C163" s="11"/>
      <c r="D163" s="12"/>
      <c r="E163" s="4"/>
    </row>
    <row r="164" spans="1:5" ht="15.75" customHeight="1">
      <c r="A164" s="4"/>
      <c r="B164" s="4"/>
      <c r="C164" s="11"/>
      <c r="D164" s="12"/>
      <c r="E164" s="4"/>
    </row>
    <row r="165" spans="1:5" ht="15.75" customHeight="1">
      <c r="A165" s="4"/>
      <c r="B165" s="4"/>
      <c r="C165" s="11"/>
      <c r="D165" s="12"/>
      <c r="E165" s="4"/>
    </row>
    <row r="166" spans="1:5" ht="15.75" customHeight="1">
      <c r="A166" s="4"/>
      <c r="B166" s="4"/>
      <c r="C166" s="11"/>
      <c r="D166" s="12"/>
      <c r="E166" s="4"/>
    </row>
    <row r="167" spans="1:5" ht="15.75" customHeight="1">
      <c r="A167" s="4"/>
      <c r="B167" s="4"/>
      <c r="C167" s="11"/>
      <c r="D167" s="12"/>
      <c r="E167" s="4"/>
    </row>
    <row r="168" spans="1:5" ht="15.75" customHeight="1">
      <c r="A168" s="4"/>
      <c r="B168" s="4"/>
      <c r="C168" s="11"/>
      <c r="D168" s="12"/>
      <c r="E168" s="4"/>
    </row>
    <row r="169" spans="1:5" ht="15.75" customHeight="1">
      <c r="A169" s="4"/>
      <c r="B169" s="4"/>
      <c r="C169" s="11"/>
      <c r="D169" s="12"/>
      <c r="E169" s="4"/>
    </row>
    <row r="170" spans="1:5" ht="15.75" customHeight="1">
      <c r="A170" s="4"/>
      <c r="B170" s="4"/>
      <c r="C170" s="11"/>
      <c r="D170" s="12"/>
      <c r="E170" s="4"/>
    </row>
    <row r="171" spans="1:5" ht="15.75" customHeight="1">
      <c r="A171" s="4"/>
      <c r="B171" s="4"/>
      <c r="C171" s="11"/>
      <c r="D171" s="12"/>
      <c r="E171" s="4"/>
    </row>
    <row r="172" spans="1:5" ht="15.75" customHeight="1">
      <c r="A172" s="4"/>
      <c r="B172" s="4"/>
      <c r="C172" s="11"/>
      <c r="D172" s="12"/>
      <c r="E172" s="4"/>
    </row>
    <row r="173" spans="1:5" ht="15.75" customHeight="1">
      <c r="A173" s="4"/>
      <c r="B173" s="4"/>
      <c r="C173" s="11"/>
      <c r="D173" s="12"/>
      <c r="E173" s="4"/>
    </row>
    <row r="174" spans="1:5" ht="15.75" customHeight="1">
      <c r="A174" s="4"/>
      <c r="B174" s="4"/>
      <c r="C174" s="11"/>
      <c r="D174" s="12"/>
      <c r="E174" s="4"/>
    </row>
    <row r="175" spans="1:5" ht="15.75" customHeight="1">
      <c r="A175" s="4"/>
      <c r="B175" s="4"/>
      <c r="C175" s="11"/>
      <c r="D175" s="12"/>
      <c r="E175" s="4"/>
    </row>
    <row r="176" spans="1:5" ht="15.75" customHeight="1">
      <c r="A176" s="4"/>
      <c r="B176" s="4"/>
      <c r="C176" s="11"/>
      <c r="D176" s="12"/>
      <c r="E176" s="4"/>
    </row>
    <row r="177" spans="1:5" ht="15.75" customHeight="1">
      <c r="A177" s="4"/>
      <c r="B177" s="4"/>
      <c r="C177" s="11"/>
      <c r="D177" s="12"/>
      <c r="E177" s="4"/>
    </row>
    <row r="178" spans="1:5" ht="15.75" customHeight="1">
      <c r="A178" s="4"/>
      <c r="B178" s="4"/>
      <c r="C178" s="11"/>
      <c r="D178" s="12"/>
      <c r="E178" s="4"/>
    </row>
    <row r="179" spans="1:5" ht="15.75" customHeight="1">
      <c r="A179" s="4"/>
      <c r="B179" s="4"/>
      <c r="C179" s="11"/>
      <c r="D179" s="12"/>
      <c r="E179" s="4"/>
    </row>
    <row r="180" spans="1:5" ht="15.75" customHeight="1">
      <c r="A180" s="4"/>
      <c r="B180" s="4"/>
      <c r="C180" s="11"/>
      <c r="D180" s="12"/>
      <c r="E180" s="4"/>
    </row>
    <row r="181" spans="1:5" ht="15.75" customHeight="1">
      <c r="A181" s="4"/>
      <c r="B181" s="4"/>
      <c r="C181" s="11"/>
      <c r="D181" s="12"/>
      <c r="E181" s="4"/>
    </row>
    <row r="182" spans="1:5" ht="15.75" customHeight="1">
      <c r="A182" s="4"/>
      <c r="B182" s="4"/>
      <c r="C182" s="11"/>
      <c r="D182" s="12"/>
      <c r="E182" s="4"/>
    </row>
    <row r="183" spans="1:5" ht="15.75" customHeight="1">
      <c r="A183" s="4"/>
      <c r="B183" s="4"/>
      <c r="C183" s="11"/>
      <c r="D183" s="12"/>
      <c r="E183" s="4"/>
    </row>
    <row r="184" spans="1:5" ht="15.75" customHeight="1">
      <c r="A184" s="4"/>
      <c r="B184" s="4"/>
      <c r="C184" s="11"/>
      <c r="D184" s="12"/>
      <c r="E184" s="4"/>
    </row>
    <row r="185" spans="1:5" ht="15.75" customHeight="1">
      <c r="A185" s="4"/>
      <c r="B185" s="4"/>
      <c r="C185" s="11"/>
      <c r="D185" s="12"/>
      <c r="E185" s="4"/>
    </row>
    <row r="186" spans="1:5" ht="15.75" customHeight="1">
      <c r="A186" s="4"/>
      <c r="B186" s="4"/>
      <c r="C186" s="11"/>
      <c r="D186" s="12"/>
      <c r="E186" s="4"/>
    </row>
    <row r="187" spans="1:5" ht="15.75" customHeight="1">
      <c r="A187" s="4"/>
      <c r="B187" s="4"/>
      <c r="C187" s="11"/>
      <c r="D187" s="12"/>
      <c r="E187" s="4"/>
    </row>
    <row r="188" spans="1:5" ht="15.75" customHeight="1">
      <c r="A188" s="4"/>
      <c r="B188" s="4"/>
      <c r="C188" s="11"/>
      <c r="D188" s="12"/>
      <c r="E188" s="4"/>
    </row>
    <row r="189" spans="1:5" ht="15.75" customHeight="1">
      <c r="A189" s="4"/>
      <c r="B189" s="4"/>
      <c r="C189" s="11"/>
      <c r="D189" s="12"/>
      <c r="E189" s="4"/>
    </row>
    <row r="190" spans="1:5" ht="15.75" customHeight="1">
      <c r="A190" s="4"/>
      <c r="B190" s="4"/>
      <c r="C190" s="11"/>
      <c r="D190" s="12"/>
      <c r="E190" s="4"/>
    </row>
    <row r="191" spans="1:5" ht="15.75" customHeight="1">
      <c r="A191" s="4"/>
      <c r="B191" s="4"/>
      <c r="C191" s="11"/>
      <c r="D191" s="12"/>
      <c r="E191" s="4"/>
    </row>
    <row r="192" spans="1:5" ht="15.75" customHeight="1">
      <c r="A192" s="4"/>
      <c r="B192" s="4"/>
      <c r="C192" s="11"/>
      <c r="D192" s="12"/>
      <c r="E192" s="4"/>
    </row>
    <row r="193" spans="1:5" ht="15.75" customHeight="1">
      <c r="A193" s="4"/>
      <c r="B193" s="4"/>
      <c r="C193" s="11"/>
      <c r="D193" s="12"/>
      <c r="E193" s="4"/>
    </row>
    <row r="194" spans="1:5" ht="15.75" customHeight="1">
      <c r="A194" s="4"/>
      <c r="B194" s="4"/>
      <c r="C194" s="11"/>
      <c r="D194" s="12"/>
      <c r="E194" s="4"/>
    </row>
    <row r="195" spans="1:5" ht="15.75" customHeight="1">
      <c r="A195" s="4"/>
      <c r="B195" s="4"/>
      <c r="C195" s="11"/>
      <c r="D195" s="12"/>
      <c r="E195" s="4"/>
    </row>
    <row r="196" spans="1:5" ht="15.75" customHeight="1">
      <c r="A196" s="4"/>
      <c r="B196" s="4"/>
      <c r="C196" s="11"/>
      <c r="D196" s="12"/>
      <c r="E196" s="4"/>
    </row>
    <row r="197" spans="1:5" ht="15.75" customHeight="1">
      <c r="A197" s="4"/>
      <c r="B197" s="4"/>
      <c r="C197" s="11"/>
      <c r="D197" s="12"/>
      <c r="E197" s="4"/>
    </row>
    <row r="198" spans="1:5" ht="15.75" customHeight="1">
      <c r="A198" s="4"/>
      <c r="B198" s="4"/>
      <c r="C198" s="11"/>
      <c r="D198" s="12"/>
      <c r="E198" s="4"/>
    </row>
    <row r="199" spans="1:5" ht="15.75" customHeight="1">
      <c r="A199" s="4"/>
      <c r="B199" s="4"/>
      <c r="C199" s="11"/>
      <c r="D199" s="12"/>
      <c r="E199" s="4"/>
    </row>
    <row r="200" spans="1:5" ht="15.75" customHeight="1">
      <c r="A200" s="4"/>
      <c r="B200" s="4"/>
      <c r="C200" s="11"/>
      <c r="D200" s="12"/>
      <c r="E200" s="4"/>
    </row>
    <row r="201" spans="1:5" ht="15.75" customHeight="1">
      <c r="A201" s="4"/>
      <c r="B201" s="4"/>
      <c r="C201" s="11"/>
      <c r="D201" s="12"/>
      <c r="E201" s="4"/>
    </row>
    <row r="202" spans="1:5" ht="15.75" customHeight="1">
      <c r="A202" s="4"/>
      <c r="B202" s="4"/>
      <c r="C202" s="11"/>
      <c r="D202" s="12"/>
      <c r="E202" s="4"/>
    </row>
    <row r="203" spans="1:5" ht="15.75" customHeight="1">
      <c r="A203" s="4"/>
      <c r="B203" s="4"/>
      <c r="C203" s="11"/>
      <c r="D203" s="12"/>
      <c r="E203" s="4"/>
    </row>
    <row r="204" spans="1:5" ht="15.75" customHeight="1">
      <c r="A204" s="4"/>
      <c r="B204" s="4"/>
      <c r="C204" s="11"/>
      <c r="D204" s="12"/>
      <c r="E204" s="4"/>
    </row>
    <row r="205" spans="1:5" ht="15.75" customHeight="1">
      <c r="A205" s="4"/>
      <c r="B205" s="4"/>
      <c r="C205" s="11"/>
      <c r="D205" s="12"/>
      <c r="E205" s="4"/>
    </row>
    <row r="206" spans="1:5" ht="15.75" customHeight="1">
      <c r="A206" s="4"/>
      <c r="B206" s="4"/>
      <c r="C206" s="11"/>
      <c r="D206" s="12"/>
      <c r="E206" s="4"/>
    </row>
    <row r="207" spans="1:5" ht="15.75" customHeight="1">
      <c r="A207" s="4"/>
      <c r="B207" s="4"/>
      <c r="C207" s="11"/>
      <c r="D207" s="12"/>
      <c r="E207" s="4"/>
    </row>
    <row r="208" spans="1:5" ht="15.75" customHeight="1">
      <c r="A208" s="4"/>
      <c r="B208" s="4"/>
      <c r="C208" s="11"/>
      <c r="D208" s="12"/>
      <c r="E208" s="4"/>
    </row>
    <row r="209" spans="1:5" ht="15.75" customHeight="1">
      <c r="A209" s="4"/>
      <c r="B209" s="4"/>
      <c r="C209" s="11"/>
      <c r="D209" s="12"/>
      <c r="E209" s="4"/>
    </row>
    <row r="210" spans="1:5" ht="15.75" customHeight="1">
      <c r="A210" s="4"/>
      <c r="B210" s="4"/>
      <c r="C210" s="11"/>
      <c r="D210" s="12"/>
      <c r="E210" s="4"/>
    </row>
    <row r="211" spans="1:5" ht="15.75" customHeight="1">
      <c r="A211" s="4"/>
      <c r="B211" s="4"/>
      <c r="C211" s="11"/>
      <c r="D211" s="12"/>
      <c r="E211" s="4"/>
    </row>
    <row r="212" spans="1:5" ht="15.75" customHeight="1">
      <c r="A212" s="4"/>
      <c r="B212" s="4"/>
      <c r="C212" s="11"/>
      <c r="D212" s="12"/>
      <c r="E212" s="4"/>
    </row>
    <row r="213" spans="1:5" ht="15.75" customHeight="1">
      <c r="A213" s="4"/>
      <c r="B213" s="4"/>
      <c r="C213" s="11"/>
      <c r="D213" s="12"/>
      <c r="E213" s="4"/>
    </row>
    <row r="214" spans="1:5" ht="15.75" customHeight="1">
      <c r="A214" s="4"/>
      <c r="B214" s="4"/>
      <c r="C214" s="11"/>
      <c r="D214" s="12"/>
      <c r="E214" s="4"/>
    </row>
    <row r="215" spans="1:5" ht="15.75" customHeight="1">
      <c r="A215" s="4"/>
      <c r="B215" s="4"/>
      <c r="C215" s="11"/>
      <c r="D215" s="12"/>
      <c r="E215" s="4"/>
    </row>
    <row r="216" spans="1:5" ht="15.75" customHeight="1">
      <c r="A216" s="4"/>
      <c r="B216" s="4"/>
      <c r="C216" s="11"/>
      <c r="D216" s="12"/>
      <c r="E216" s="4"/>
    </row>
    <row r="217" spans="1:5" ht="15.75" customHeight="1">
      <c r="A217" s="4"/>
      <c r="B217" s="4"/>
      <c r="C217" s="11"/>
      <c r="D217" s="12"/>
      <c r="E217" s="4"/>
    </row>
    <row r="218" spans="1:5" ht="15.75" customHeight="1">
      <c r="A218" s="4"/>
      <c r="B218" s="4"/>
      <c r="C218" s="11"/>
      <c r="D218" s="12"/>
      <c r="E218" s="4"/>
    </row>
    <row r="219" spans="1:5" ht="15.75" customHeight="1">
      <c r="A219" s="4"/>
      <c r="B219" s="4"/>
      <c r="C219" s="11"/>
      <c r="D219" s="12"/>
      <c r="E219" s="4"/>
    </row>
    <row r="220" spans="1:5" ht="15.75" customHeight="1">
      <c r="A220" s="4"/>
      <c r="B220" s="4"/>
      <c r="C220" s="11"/>
      <c r="D220" s="12"/>
      <c r="E220" s="4"/>
    </row>
    <row r="221" spans="1:5" ht="15.75" customHeight="1">
      <c r="A221" s="4"/>
      <c r="B221" s="4"/>
      <c r="C221" s="11"/>
      <c r="D221" s="12"/>
      <c r="E221" s="4"/>
    </row>
    <row r="222" spans="1:5" ht="15.75" customHeight="1">
      <c r="A222" s="4"/>
      <c r="B222" s="4"/>
      <c r="C222" s="11"/>
      <c r="D222" s="12"/>
      <c r="E222" s="4"/>
    </row>
    <row r="223" spans="1:5" ht="15.75" customHeight="1">
      <c r="A223" s="4"/>
      <c r="B223" s="4"/>
      <c r="C223" s="11"/>
      <c r="D223" s="12"/>
      <c r="E223" s="4"/>
    </row>
    <row r="224" spans="1:5" ht="15.75" customHeight="1">
      <c r="A224" s="4"/>
      <c r="B224" s="4"/>
      <c r="C224" s="11"/>
      <c r="D224" s="12"/>
      <c r="E224" s="4"/>
    </row>
    <row r="225" spans="1:5" ht="15.75" customHeight="1">
      <c r="A225" s="4"/>
      <c r="B225" s="4"/>
      <c r="C225" s="11"/>
      <c r="D225" s="12"/>
      <c r="E225" s="4"/>
    </row>
    <row r="226" spans="1:5" ht="15.75" customHeight="1">
      <c r="A226" s="4"/>
      <c r="B226" s="4"/>
      <c r="C226" s="11"/>
      <c r="D226" s="12"/>
      <c r="E226" s="4"/>
    </row>
    <row r="227" spans="1:5" ht="15.75" customHeight="1">
      <c r="A227" s="4"/>
      <c r="B227" s="4"/>
      <c r="C227" s="11"/>
      <c r="D227" s="12"/>
      <c r="E227" s="4"/>
    </row>
    <row r="228" spans="1:5" ht="15.75" customHeight="1">
      <c r="A228" s="4"/>
      <c r="B228" s="4"/>
      <c r="C228" s="11"/>
      <c r="D228" s="12"/>
      <c r="E228" s="4"/>
    </row>
    <row r="229" spans="1:5" ht="15.75" customHeight="1">
      <c r="A229" s="4"/>
      <c r="B229" s="4"/>
      <c r="C229" s="11"/>
      <c r="D229" s="12"/>
      <c r="E229" s="4"/>
    </row>
    <row r="230" spans="1:5" ht="15.75" customHeight="1">
      <c r="A230" s="4"/>
      <c r="B230" s="4"/>
      <c r="C230" s="11"/>
      <c r="D230" s="12"/>
      <c r="E230" s="4"/>
    </row>
    <row r="231" spans="1:5" ht="15.75" customHeight="1">
      <c r="A231" s="4"/>
      <c r="B231" s="4"/>
      <c r="C231" s="11"/>
      <c r="D231" s="12"/>
      <c r="E231" s="4"/>
    </row>
    <row r="232" spans="1:5" ht="15.75" customHeight="1">
      <c r="A232" s="4"/>
      <c r="B232" s="4"/>
      <c r="C232" s="11"/>
      <c r="D232" s="12"/>
      <c r="E232" s="4"/>
    </row>
    <row r="233" spans="1:5" ht="15.75" customHeight="1">
      <c r="A233" s="4"/>
      <c r="B233" s="4"/>
      <c r="C233" s="11"/>
      <c r="D233" s="12"/>
      <c r="E233" s="4"/>
    </row>
    <row r="234" spans="1:5" ht="15.75" customHeight="1">
      <c r="A234" s="4"/>
      <c r="B234" s="4"/>
      <c r="C234" s="11"/>
      <c r="D234" s="12"/>
      <c r="E234" s="4"/>
    </row>
    <row r="235" spans="1:5" ht="15.75" customHeight="1">
      <c r="A235" s="4"/>
      <c r="B235" s="4"/>
      <c r="C235" s="11"/>
      <c r="D235" s="12"/>
      <c r="E235" s="4"/>
    </row>
    <row r="236" spans="1:5" ht="15.75" customHeight="1">
      <c r="A236" s="4"/>
      <c r="B236" s="4"/>
      <c r="C236" s="11"/>
      <c r="D236" s="12"/>
      <c r="E236" s="4"/>
    </row>
    <row r="237" spans="1:5" ht="15.75" customHeight="1">
      <c r="A237" s="4"/>
      <c r="B237" s="4"/>
      <c r="C237" s="11"/>
      <c r="D237" s="12"/>
      <c r="E237" s="4"/>
    </row>
    <row r="238" spans="1:5" ht="15.75" customHeight="1">
      <c r="A238" s="4"/>
      <c r="B238" s="4"/>
      <c r="C238" s="11"/>
      <c r="D238" s="12"/>
      <c r="E238" s="4"/>
    </row>
    <row r="239" spans="1:5" ht="15.75" customHeight="1">
      <c r="A239" s="4"/>
      <c r="B239" s="4"/>
      <c r="C239" s="11"/>
      <c r="D239" s="12"/>
      <c r="E239" s="4"/>
    </row>
    <row r="240" spans="1:5" ht="15.75" customHeight="1">
      <c r="A240" s="4"/>
      <c r="B240" s="4"/>
      <c r="C240" s="11"/>
      <c r="D240" s="12"/>
      <c r="E240" s="4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>
      <selection activeCell="D10" sqref="D10"/>
    </sheetView>
  </sheetViews>
  <sheetFormatPr defaultColWidth="14.42578125" defaultRowHeight="15" customHeight="1"/>
  <cols>
    <col min="1" max="1" width="14.42578125" customWidth="1"/>
    <col min="2" max="2" width="45" customWidth="1"/>
    <col min="3" max="6" width="14.42578125" customWidth="1"/>
  </cols>
  <sheetData>
    <row r="1" spans="1:5">
      <c r="A1" s="13"/>
      <c r="B1" s="13" t="s">
        <v>79</v>
      </c>
      <c r="C1" s="13"/>
      <c r="D1" s="13"/>
      <c r="E1" s="13"/>
    </row>
    <row r="2" spans="1:5">
      <c r="B2" s="14" t="s">
        <v>80</v>
      </c>
      <c r="C2" s="15"/>
      <c r="D2" s="16">
        <v>1.7</v>
      </c>
    </row>
    <row r="3" spans="1:5">
      <c r="B3" s="17" t="s">
        <v>81</v>
      </c>
      <c r="C3" s="18"/>
      <c r="D3" s="19">
        <v>24.85</v>
      </c>
    </row>
    <row r="4" spans="1:5">
      <c r="A4" s="5" t="s">
        <v>79</v>
      </c>
      <c r="B4" s="20" t="s">
        <v>82</v>
      </c>
      <c r="C4" s="21"/>
      <c r="D4" s="22">
        <v>23.11</v>
      </c>
    </row>
    <row r="5" spans="1:5">
      <c r="A5" s="5" t="s">
        <v>83</v>
      </c>
      <c r="B5" s="23" t="s">
        <v>84</v>
      </c>
      <c r="C5" s="24"/>
      <c r="D5" s="25">
        <f>+D3-D4</f>
        <v>1.740000000000002</v>
      </c>
    </row>
    <row r="6" spans="1:5">
      <c r="B6" s="20" t="s">
        <v>85</v>
      </c>
      <c r="C6" s="26">
        <v>0.22</v>
      </c>
      <c r="D6" s="22">
        <f>+D5*C6</f>
        <v>0.38280000000000042</v>
      </c>
    </row>
    <row r="7" spans="1:5">
      <c r="A7" s="5" t="s">
        <v>86</v>
      </c>
      <c r="B7" s="23" t="s">
        <v>87</v>
      </c>
      <c r="C7" s="24"/>
      <c r="D7" s="25">
        <v>17.399999999999999</v>
      </c>
    </row>
    <row r="8" spans="1:5">
      <c r="A8" s="13"/>
      <c r="B8" s="13" t="s">
        <v>13</v>
      </c>
      <c r="C8" s="13"/>
      <c r="D8" s="13"/>
      <c r="E8" s="13"/>
    </row>
    <row r="9" spans="1:5">
      <c r="B9" s="14" t="s">
        <v>80</v>
      </c>
      <c r="C9" s="15"/>
      <c r="D9" s="16">
        <v>1.7</v>
      </c>
    </row>
    <row r="10" spans="1:5">
      <c r="B10" s="17" t="s">
        <v>81</v>
      </c>
      <c r="C10" s="18"/>
      <c r="D10" s="19">
        <v>20.93</v>
      </c>
    </row>
    <row r="11" spans="1:5">
      <c r="A11" s="5" t="s">
        <v>13</v>
      </c>
      <c r="B11" s="20" t="s">
        <v>82</v>
      </c>
      <c r="C11" s="21"/>
      <c r="D11" s="22">
        <v>19.46</v>
      </c>
    </row>
    <row r="12" spans="1:5">
      <c r="A12" s="5" t="s">
        <v>88</v>
      </c>
      <c r="B12" s="23" t="s">
        <v>84</v>
      </c>
      <c r="C12" s="24"/>
      <c r="D12" s="25">
        <f>+D10-D11</f>
        <v>1.4699999999999989</v>
      </c>
    </row>
    <row r="13" spans="1:5">
      <c r="B13" s="20" t="s">
        <v>85</v>
      </c>
      <c r="C13" s="26">
        <v>0.22</v>
      </c>
      <c r="D13" s="22">
        <f>+D12*C13</f>
        <v>0.32339999999999974</v>
      </c>
    </row>
    <row r="14" spans="1:5">
      <c r="A14" s="5" t="s">
        <v>89</v>
      </c>
      <c r="B14" s="23" t="s">
        <v>87</v>
      </c>
      <c r="C14" s="24"/>
      <c r="D14" s="25">
        <v>14.652378774928776</v>
      </c>
    </row>
    <row r="15" spans="1:5">
      <c r="A15" s="13"/>
      <c r="B15" s="13" t="s">
        <v>90</v>
      </c>
      <c r="C15" s="13"/>
      <c r="D15" s="13"/>
      <c r="E15" s="13"/>
    </row>
    <row r="16" spans="1:5">
      <c r="B16" s="14" t="s">
        <v>80</v>
      </c>
      <c r="C16" s="15"/>
      <c r="D16" s="16">
        <v>1.7</v>
      </c>
    </row>
    <row r="17" spans="1:4">
      <c r="B17" s="17" t="s">
        <v>81</v>
      </c>
      <c r="C17" s="18"/>
      <c r="D17" s="19">
        <v>28.355999999999998</v>
      </c>
    </row>
    <row r="18" spans="1:4">
      <c r="A18" s="5" t="s">
        <v>90</v>
      </c>
      <c r="B18" s="20" t="s">
        <v>82</v>
      </c>
      <c r="C18" s="21"/>
      <c r="D18" s="22">
        <v>26.364231532478634</v>
      </c>
    </row>
    <row r="19" spans="1:4">
      <c r="A19" s="5" t="s">
        <v>91</v>
      </c>
      <c r="B19" s="23" t="s">
        <v>84</v>
      </c>
      <c r="C19" s="24"/>
      <c r="D19" s="25">
        <f>+D17-D18</f>
        <v>1.9917684675213643</v>
      </c>
    </row>
    <row r="20" spans="1:4">
      <c r="B20" s="20" t="s">
        <v>85</v>
      </c>
      <c r="C20" s="26">
        <v>0.22</v>
      </c>
      <c r="D20" s="22">
        <f>+D19*C20</f>
        <v>0.43818906285470016</v>
      </c>
    </row>
    <row r="21" spans="1:4" ht="15.75" customHeight="1">
      <c r="A21" s="5" t="s">
        <v>92</v>
      </c>
      <c r="B21" s="23" t="s">
        <v>87</v>
      </c>
      <c r="C21" s="24"/>
      <c r="D21" s="25">
        <v>19.853847863247861</v>
      </c>
    </row>
    <row r="22" spans="1:4" ht="15.75" customHeight="1">
      <c r="A22" s="13"/>
      <c r="B22" s="13" t="s">
        <v>93</v>
      </c>
      <c r="C22" s="13"/>
      <c r="D22" s="13"/>
    </row>
    <row r="23" spans="1:4" ht="15.75" customHeight="1">
      <c r="B23" s="14" t="s">
        <v>80</v>
      </c>
      <c r="C23" s="15"/>
      <c r="D23" s="16">
        <v>1.7</v>
      </c>
    </row>
    <row r="24" spans="1:4" ht="15.75" customHeight="1">
      <c r="B24" s="17" t="s">
        <v>81</v>
      </c>
      <c r="C24" s="18"/>
      <c r="D24" s="19">
        <v>20.331758152599715</v>
      </c>
    </row>
    <row r="25" spans="1:4" ht="15.75" customHeight="1">
      <c r="A25" s="5" t="s">
        <v>93</v>
      </c>
      <c r="B25" s="20" t="s">
        <v>82</v>
      </c>
      <c r="C25" s="21"/>
      <c r="D25" s="22">
        <v>18.909669400697087</v>
      </c>
    </row>
    <row r="26" spans="1:4" ht="15.75" customHeight="1">
      <c r="A26" s="5" t="s">
        <v>94</v>
      </c>
      <c r="B26" s="23" t="s">
        <v>84</v>
      </c>
      <c r="C26" s="24"/>
      <c r="D26" s="25">
        <f>+D24-D25</f>
        <v>1.4220887519026277</v>
      </c>
    </row>
    <row r="27" spans="1:4" ht="15.75" customHeight="1">
      <c r="B27" s="20" t="s">
        <v>85</v>
      </c>
      <c r="C27" s="26">
        <v>0.22</v>
      </c>
      <c r="D27" s="22">
        <f>+D26*C27</f>
        <v>0.31285952541857809</v>
      </c>
    </row>
    <row r="28" spans="1:4" ht="15.75" customHeight="1">
      <c r="A28" s="5" t="s">
        <v>95</v>
      </c>
      <c r="B28" s="23" t="s">
        <v>87</v>
      </c>
      <c r="C28" s="24"/>
      <c r="D28" s="19">
        <v>14.238998320149722</v>
      </c>
    </row>
    <row r="29" spans="1:4" ht="15.75" customHeight="1"/>
    <row r="30" spans="1:4" ht="15.75" customHeight="1"/>
    <row r="31" spans="1:4" ht="15.75" customHeight="1"/>
    <row r="32" spans="1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000"/>
  <sheetViews>
    <sheetView workbookViewId="0"/>
  </sheetViews>
  <sheetFormatPr defaultColWidth="14.42578125" defaultRowHeight="15" customHeight="1"/>
  <cols>
    <col min="1" max="6" width="14.42578125" customWidth="1"/>
  </cols>
  <sheetData>
    <row r="1" spans="1:2">
      <c r="A1" s="5" t="s">
        <v>96</v>
      </c>
      <c r="B1" s="5" t="s">
        <v>97</v>
      </c>
    </row>
    <row r="2" spans="1:2">
      <c r="A2" s="6">
        <v>45186</v>
      </c>
      <c r="B2" s="5" t="s">
        <v>98</v>
      </c>
    </row>
    <row r="3" spans="1:2">
      <c r="A3" s="6">
        <v>45193</v>
      </c>
      <c r="B3" s="5" t="s">
        <v>98</v>
      </c>
    </row>
    <row r="4" spans="1:2">
      <c r="A4" s="6">
        <v>45200</v>
      </c>
      <c r="B4" s="5" t="s">
        <v>98</v>
      </c>
    </row>
    <row r="5" spans="1:2">
      <c r="A5" s="6">
        <v>45207</v>
      </c>
      <c r="B5" s="5" t="s">
        <v>98</v>
      </c>
    </row>
    <row r="6" spans="1:2">
      <c r="A6" s="6">
        <v>45214</v>
      </c>
      <c r="B6" s="5" t="s">
        <v>98</v>
      </c>
    </row>
    <row r="7" spans="1:2">
      <c r="A7" s="6">
        <v>45221</v>
      </c>
      <c r="B7" s="5" t="s">
        <v>98</v>
      </c>
    </row>
    <row r="8" spans="1:2">
      <c r="A8" s="6">
        <v>45228</v>
      </c>
      <c r="B8" s="5" t="s">
        <v>98</v>
      </c>
    </row>
    <row r="9" spans="1:2">
      <c r="A9" s="6">
        <v>45235</v>
      </c>
      <c r="B9" s="5" t="s">
        <v>98</v>
      </c>
    </row>
    <row r="10" spans="1:2">
      <c r="A10" s="6">
        <v>45242</v>
      </c>
      <c r="B10" s="5" t="s">
        <v>98</v>
      </c>
    </row>
    <row r="11" spans="1:2">
      <c r="A11" s="6">
        <v>45249</v>
      </c>
      <c r="B11" s="5" t="s">
        <v>98</v>
      </c>
    </row>
    <row r="12" spans="1:2">
      <c r="A12" s="6">
        <v>45256</v>
      </c>
      <c r="B12" s="5" t="s">
        <v>98</v>
      </c>
    </row>
    <row r="13" spans="1:2">
      <c r="A13" s="6">
        <v>45263</v>
      </c>
      <c r="B13" s="5" t="s">
        <v>98</v>
      </c>
    </row>
    <row r="14" spans="1:2">
      <c r="A14" s="6">
        <v>45270</v>
      </c>
      <c r="B14" s="5" t="s">
        <v>98</v>
      </c>
    </row>
    <row r="15" spans="1:2">
      <c r="A15" s="6">
        <v>45277</v>
      </c>
      <c r="B15" s="5" t="s">
        <v>98</v>
      </c>
    </row>
    <row r="16" spans="1:2">
      <c r="A16" s="6">
        <v>45284</v>
      </c>
      <c r="B16" s="5" t="s">
        <v>98</v>
      </c>
    </row>
    <row r="17" spans="1:2">
      <c r="A17" s="6">
        <v>45291</v>
      </c>
      <c r="B17" s="5" t="s">
        <v>98</v>
      </c>
    </row>
    <row r="18" spans="1:2">
      <c r="A18" s="6">
        <v>45298</v>
      </c>
      <c r="B18" s="5" t="s">
        <v>98</v>
      </c>
    </row>
    <row r="19" spans="1:2">
      <c r="A19" s="6">
        <v>45305</v>
      </c>
      <c r="B19" s="5" t="s">
        <v>98</v>
      </c>
    </row>
    <row r="20" spans="1:2">
      <c r="A20" s="6">
        <v>45312</v>
      </c>
      <c r="B20" s="5" t="s">
        <v>98</v>
      </c>
    </row>
    <row r="21" spans="1:2" ht="15.75" customHeight="1">
      <c r="A21" s="6">
        <v>45319</v>
      </c>
      <c r="B21" s="5" t="s">
        <v>98</v>
      </c>
    </row>
    <row r="22" spans="1:2" ht="15.75" customHeight="1">
      <c r="A22" s="6">
        <v>45326</v>
      </c>
      <c r="B22" s="5" t="s">
        <v>98</v>
      </c>
    </row>
    <row r="23" spans="1:2" ht="15.75" customHeight="1">
      <c r="A23" s="6">
        <v>45333</v>
      </c>
      <c r="B23" s="5" t="s">
        <v>98</v>
      </c>
    </row>
    <row r="24" spans="1:2" ht="15.75" customHeight="1">
      <c r="A24" s="6">
        <v>45340</v>
      </c>
      <c r="B24" s="5" t="s">
        <v>98</v>
      </c>
    </row>
    <row r="25" spans="1:2" ht="15.75" customHeight="1">
      <c r="A25" s="6">
        <v>45347</v>
      </c>
      <c r="B25" s="5" t="s">
        <v>98</v>
      </c>
    </row>
    <row r="26" spans="1:2" ht="15.75" customHeight="1">
      <c r="A26" s="6">
        <v>45354</v>
      </c>
      <c r="B26" s="5" t="s">
        <v>98</v>
      </c>
    </row>
    <row r="27" spans="1:2" ht="15.75" customHeight="1">
      <c r="A27" s="6">
        <v>45361</v>
      </c>
      <c r="B27" s="5" t="s">
        <v>98</v>
      </c>
    </row>
    <row r="28" spans="1:2" ht="15.75" customHeight="1">
      <c r="A28" s="6">
        <v>45368</v>
      </c>
      <c r="B28" s="5" t="s">
        <v>98</v>
      </c>
    </row>
    <row r="29" spans="1:2" ht="15.75" customHeight="1">
      <c r="A29" s="6">
        <v>45375</v>
      </c>
      <c r="B29" s="5" t="s">
        <v>98</v>
      </c>
    </row>
    <row r="30" spans="1:2" ht="15.75" customHeight="1">
      <c r="A30" s="6">
        <v>45382</v>
      </c>
      <c r="B30" s="5" t="s">
        <v>98</v>
      </c>
    </row>
    <row r="31" spans="1:2" ht="15.75" customHeight="1">
      <c r="A31" s="6">
        <v>45389</v>
      </c>
      <c r="B31" s="5" t="s">
        <v>98</v>
      </c>
    </row>
    <row r="32" spans="1:2" ht="15.75" customHeight="1">
      <c r="A32" s="6">
        <v>45396</v>
      </c>
      <c r="B32" s="5" t="s">
        <v>98</v>
      </c>
    </row>
    <row r="33" spans="1:2" ht="15.75" customHeight="1">
      <c r="A33" s="6">
        <v>45403</v>
      </c>
      <c r="B33" s="5" t="s">
        <v>98</v>
      </c>
    </row>
    <row r="34" spans="1:2" ht="15.75" customHeight="1">
      <c r="A34" s="6">
        <v>45410</v>
      </c>
      <c r="B34" s="5" t="s">
        <v>98</v>
      </c>
    </row>
    <row r="35" spans="1:2" ht="15.75" customHeight="1">
      <c r="A35" s="6">
        <v>45417</v>
      </c>
      <c r="B35" s="5" t="s">
        <v>98</v>
      </c>
    </row>
    <row r="36" spans="1:2" ht="15.75" customHeight="1">
      <c r="A36" s="6">
        <v>45424</v>
      </c>
      <c r="B36" s="5" t="s">
        <v>98</v>
      </c>
    </row>
    <row r="37" spans="1:2" ht="15.75" customHeight="1">
      <c r="A37" s="6">
        <v>45431</v>
      </c>
      <c r="B37" s="5" t="s">
        <v>98</v>
      </c>
    </row>
    <row r="38" spans="1:2" ht="15.75" customHeight="1">
      <c r="A38" s="6">
        <v>45438</v>
      </c>
      <c r="B38" s="5" t="s">
        <v>98</v>
      </c>
    </row>
    <row r="39" spans="1:2" ht="15.75" customHeight="1">
      <c r="A39" s="6">
        <v>45445</v>
      </c>
      <c r="B39" s="5" t="s">
        <v>98</v>
      </c>
    </row>
    <row r="40" spans="1:2" ht="15.75" customHeight="1">
      <c r="A40" s="6">
        <v>45452</v>
      </c>
      <c r="B40" s="5" t="s">
        <v>98</v>
      </c>
    </row>
    <row r="41" spans="1:2" ht="15.75" customHeight="1">
      <c r="A41" s="6">
        <v>45459</v>
      </c>
      <c r="B41" s="5" t="s">
        <v>98</v>
      </c>
    </row>
    <row r="42" spans="1:2" ht="15.75" customHeight="1">
      <c r="A42" s="6">
        <v>45466</v>
      </c>
      <c r="B42" s="5" t="s">
        <v>98</v>
      </c>
    </row>
    <row r="43" spans="1:2" ht="15.75" customHeight="1">
      <c r="A43" s="6">
        <v>45473</v>
      </c>
      <c r="B43" s="5" t="s">
        <v>98</v>
      </c>
    </row>
    <row r="44" spans="1:2" ht="15.75" customHeight="1">
      <c r="A44" s="6">
        <v>45480</v>
      </c>
      <c r="B44" s="5" t="s">
        <v>98</v>
      </c>
    </row>
    <row r="45" spans="1:2" ht="15.75" customHeight="1">
      <c r="A45" s="6">
        <v>45487</v>
      </c>
      <c r="B45" s="5" t="s">
        <v>98</v>
      </c>
    </row>
    <row r="46" spans="1:2" ht="15.75" customHeight="1">
      <c r="A46" s="6">
        <v>45494</v>
      </c>
      <c r="B46" s="5" t="s">
        <v>98</v>
      </c>
    </row>
    <row r="47" spans="1:2" ht="15.75" customHeight="1">
      <c r="A47" s="6">
        <v>45501</v>
      </c>
      <c r="B47" s="5" t="s">
        <v>98</v>
      </c>
    </row>
    <row r="48" spans="1:2" ht="15.75" customHeight="1">
      <c r="A48" s="6">
        <v>45508</v>
      </c>
      <c r="B48" s="5" t="s">
        <v>98</v>
      </c>
    </row>
    <row r="49" spans="1:2" ht="15.75" customHeight="1">
      <c r="A49" s="6">
        <v>45515</v>
      </c>
      <c r="B49" s="5" t="s">
        <v>98</v>
      </c>
    </row>
    <row r="50" spans="1:2" ht="15.75" customHeight="1">
      <c r="A50" s="6">
        <v>45522</v>
      </c>
      <c r="B50" s="5" t="s">
        <v>98</v>
      </c>
    </row>
    <row r="51" spans="1:2" ht="15.75" customHeight="1">
      <c r="A51" s="6">
        <v>45529</v>
      </c>
      <c r="B51" s="5" t="s">
        <v>98</v>
      </c>
    </row>
    <row r="52" spans="1:2" ht="15.75" customHeight="1">
      <c r="A52" s="6">
        <v>45536</v>
      </c>
      <c r="B52" s="5" t="s">
        <v>98</v>
      </c>
    </row>
    <row r="53" spans="1:2" ht="15.75" customHeight="1">
      <c r="A53" s="6">
        <v>45543</v>
      </c>
      <c r="B53" s="5" t="s">
        <v>98</v>
      </c>
    </row>
    <row r="54" spans="1:2" ht="15.75" customHeight="1">
      <c r="A54" s="6">
        <v>45550</v>
      </c>
      <c r="B54" s="5" t="s">
        <v>98</v>
      </c>
    </row>
    <row r="55" spans="1:2" ht="15.75" customHeight="1">
      <c r="A55" s="6">
        <v>45557</v>
      </c>
      <c r="B55" s="5" t="s">
        <v>98</v>
      </c>
    </row>
    <row r="56" spans="1:2" ht="15.75" customHeight="1">
      <c r="A56" s="6">
        <v>45564</v>
      </c>
      <c r="B56" s="5" t="s">
        <v>98</v>
      </c>
    </row>
    <row r="57" spans="1:2" ht="15.75" customHeight="1">
      <c r="A57" s="6">
        <v>45571</v>
      </c>
      <c r="B57" s="5" t="s">
        <v>98</v>
      </c>
    </row>
    <row r="58" spans="1:2" ht="15.75" customHeight="1">
      <c r="A58" s="6">
        <v>45578</v>
      </c>
      <c r="B58" s="5" t="s">
        <v>98</v>
      </c>
    </row>
    <row r="59" spans="1:2" ht="15.75" customHeight="1">
      <c r="A59" s="6">
        <v>45585</v>
      </c>
      <c r="B59" s="5" t="s">
        <v>98</v>
      </c>
    </row>
    <row r="60" spans="1:2" ht="15.75" customHeight="1">
      <c r="A60" s="6">
        <v>45592</v>
      </c>
      <c r="B60" s="5" t="s">
        <v>98</v>
      </c>
    </row>
    <row r="61" spans="1:2" ht="15.75" customHeight="1">
      <c r="A61" s="6">
        <v>45599</v>
      </c>
      <c r="B61" s="5" t="s">
        <v>98</v>
      </c>
    </row>
    <row r="62" spans="1:2" ht="15.75" customHeight="1">
      <c r="A62" s="6">
        <v>45606</v>
      </c>
      <c r="B62" s="5" t="s">
        <v>98</v>
      </c>
    </row>
    <row r="63" spans="1:2" ht="15.75" customHeight="1">
      <c r="A63" s="6">
        <v>45613</v>
      </c>
      <c r="B63" s="5" t="s">
        <v>98</v>
      </c>
    </row>
    <row r="64" spans="1:2" ht="15.75" customHeight="1">
      <c r="A64" s="6">
        <v>45620</v>
      </c>
      <c r="B64" s="5" t="s">
        <v>98</v>
      </c>
    </row>
    <row r="65" spans="1:2" ht="15.75" customHeight="1">
      <c r="A65" s="6">
        <v>45627</v>
      </c>
      <c r="B65" s="5" t="s">
        <v>98</v>
      </c>
    </row>
    <row r="66" spans="1:2" ht="15.75" customHeight="1">
      <c r="A66" s="6">
        <v>45634</v>
      </c>
      <c r="B66" s="5" t="s">
        <v>98</v>
      </c>
    </row>
    <row r="67" spans="1:2" ht="15.75" customHeight="1">
      <c r="A67" s="6">
        <v>45641</v>
      </c>
      <c r="B67" s="5" t="s">
        <v>98</v>
      </c>
    </row>
    <row r="68" spans="1:2" ht="15.75" customHeight="1">
      <c r="A68" s="6">
        <v>45648</v>
      </c>
      <c r="B68" s="5" t="s">
        <v>98</v>
      </c>
    </row>
    <row r="69" spans="1:2" ht="15.75" customHeight="1">
      <c r="A69" s="6">
        <v>45655</v>
      </c>
      <c r="B69" s="5" t="s">
        <v>98</v>
      </c>
    </row>
    <row r="70" spans="1:2" ht="15.75" customHeight="1">
      <c r="A70" s="6">
        <v>45662</v>
      </c>
      <c r="B70" s="5" t="s">
        <v>98</v>
      </c>
    </row>
    <row r="71" spans="1:2" ht="15.75" customHeight="1">
      <c r="A71" s="6">
        <v>45669</v>
      </c>
      <c r="B71" s="5" t="s">
        <v>98</v>
      </c>
    </row>
    <row r="72" spans="1:2" ht="15.75" customHeight="1">
      <c r="A72" s="6">
        <v>45676</v>
      </c>
      <c r="B72" s="5" t="s">
        <v>98</v>
      </c>
    </row>
    <row r="73" spans="1:2" ht="15.75" customHeight="1">
      <c r="A73" s="6">
        <v>45683</v>
      </c>
      <c r="B73" s="5" t="s">
        <v>98</v>
      </c>
    </row>
    <row r="74" spans="1:2" ht="15.75" customHeight="1">
      <c r="A74" s="6">
        <v>45690</v>
      </c>
      <c r="B74" s="5" t="s">
        <v>98</v>
      </c>
    </row>
    <row r="75" spans="1:2" ht="15.75" customHeight="1">
      <c r="A75" s="6">
        <v>45697</v>
      </c>
      <c r="B75" s="5" t="s">
        <v>98</v>
      </c>
    </row>
    <row r="76" spans="1:2" ht="15.75" customHeight="1">
      <c r="A76" s="6">
        <v>45704</v>
      </c>
      <c r="B76" s="5" t="s">
        <v>98</v>
      </c>
    </row>
    <row r="77" spans="1:2" ht="15.75" customHeight="1">
      <c r="A77" s="6">
        <v>45711</v>
      </c>
      <c r="B77" s="5" t="s">
        <v>98</v>
      </c>
    </row>
    <row r="78" spans="1:2" ht="15.75" customHeight="1">
      <c r="A78" s="6">
        <v>45718</v>
      </c>
      <c r="B78" s="5" t="s">
        <v>98</v>
      </c>
    </row>
    <row r="79" spans="1:2" ht="15.75" customHeight="1">
      <c r="A79" s="6">
        <v>45725</v>
      </c>
      <c r="B79" s="5" t="s">
        <v>98</v>
      </c>
    </row>
    <row r="80" spans="1:2" ht="15.75" customHeight="1">
      <c r="A80" s="6">
        <v>45732</v>
      </c>
      <c r="B80" s="5" t="s">
        <v>98</v>
      </c>
    </row>
    <row r="81" spans="1:2" ht="15.75" customHeight="1">
      <c r="A81" s="6">
        <v>45739</v>
      </c>
      <c r="B81" s="5" t="s">
        <v>98</v>
      </c>
    </row>
    <row r="82" spans="1:2" ht="15.75" customHeight="1">
      <c r="A82" s="6">
        <v>45746</v>
      </c>
      <c r="B82" s="5" t="s">
        <v>98</v>
      </c>
    </row>
    <row r="83" spans="1:2" ht="15.75" customHeight="1">
      <c r="A83" s="6">
        <v>45753</v>
      </c>
      <c r="B83" s="5" t="s">
        <v>98</v>
      </c>
    </row>
    <row r="84" spans="1:2" ht="15.75" customHeight="1">
      <c r="A84" s="6">
        <v>45760</v>
      </c>
      <c r="B84" s="5" t="s">
        <v>98</v>
      </c>
    </row>
    <row r="85" spans="1:2" ht="15.75" customHeight="1">
      <c r="A85" s="6">
        <v>45767</v>
      </c>
      <c r="B85" s="5" t="s">
        <v>98</v>
      </c>
    </row>
    <row r="86" spans="1:2" ht="15.75" customHeight="1">
      <c r="A86" s="6">
        <v>45774</v>
      </c>
      <c r="B86" s="5" t="s">
        <v>98</v>
      </c>
    </row>
    <row r="87" spans="1:2" ht="15.75" customHeight="1">
      <c r="A87" s="6">
        <v>45781</v>
      </c>
      <c r="B87" s="5" t="s">
        <v>98</v>
      </c>
    </row>
    <row r="88" spans="1:2" ht="15.75" customHeight="1">
      <c r="A88" s="6">
        <v>45788</v>
      </c>
      <c r="B88" s="5" t="s">
        <v>98</v>
      </c>
    </row>
    <row r="89" spans="1:2" ht="15.75" customHeight="1">
      <c r="A89" s="6">
        <v>45795</v>
      </c>
      <c r="B89" s="5" t="s">
        <v>98</v>
      </c>
    </row>
    <row r="90" spans="1:2" ht="15.75" customHeight="1">
      <c r="A90" s="6">
        <v>45802</v>
      </c>
      <c r="B90" s="5" t="s">
        <v>98</v>
      </c>
    </row>
    <row r="91" spans="1:2" ht="15.75" customHeight="1">
      <c r="A91" s="6">
        <v>45809</v>
      </c>
      <c r="B91" s="5" t="s">
        <v>98</v>
      </c>
    </row>
    <row r="92" spans="1:2" ht="15.75" customHeight="1">
      <c r="A92" s="6">
        <v>45816</v>
      </c>
      <c r="B92" s="5" t="s">
        <v>98</v>
      </c>
    </row>
    <row r="93" spans="1:2" ht="15.75" customHeight="1">
      <c r="A93" s="6">
        <v>45823</v>
      </c>
      <c r="B93" s="5" t="s">
        <v>98</v>
      </c>
    </row>
    <row r="94" spans="1:2" ht="15.75" customHeight="1">
      <c r="A94" s="6">
        <v>45830</v>
      </c>
      <c r="B94" s="5" t="s">
        <v>98</v>
      </c>
    </row>
    <row r="95" spans="1:2" ht="15.75" customHeight="1">
      <c r="A95" s="6">
        <v>45837</v>
      </c>
      <c r="B95" s="5" t="s">
        <v>98</v>
      </c>
    </row>
    <row r="96" spans="1:2" ht="15.75" customHeight="1">
      <c r="A96" s="6">
        <v>45844</v>
      </c>
      <c r="B96" s="5" t="s">
        <v>98</v>
      </c>
    </row>
    <row r="97" spans="1:2" ht="15.75" customHeight="1">
      <c r="A97" s="6">
        <v>45851</v>
      </c>
      <c r="B97" s="5" t="s">
        <v>98</v>
      </c>
    </row>
    <row r="98" spans="1:2" ht="15.75" customHeight="1">
      <c r="A98" s="6">
        <v>45858</v>
      </c>
      <c r="B98" s="5" t="s">
        <v>98</v>
      </c>
    </row>
    <row r="99" spans="1:2" ht="15.75" customHeight="1">
      <c r="A99" s="6">
        <v>45865</v>
      </c>
      <c r="B99" s="5" t="s">
        <v>98</v>
      </c>
    </row>
    <row r="100" spans="1:2" ht="15.75" customHeight="1">
      <c r="A100" s="6">
        <v>45872</v>
      </c>
      <c r="B100" s="5" t="s">
        <v>98</v>
      </c>
    </row>
    <row r="101" spans="1:2" ht="15.75" customHeight="1">
      <c r="A101" s="6">
        <v>45879</v>
      </c>
      <c r="B101" s="5" t="s">
        <v>98</v>
      </c>
    </row>
    <row r="102" spans="1:2" ht="15.75" customHeight="1">
      <c r="A102" s="6">
        <v>45886</v>
      </c>
      <c r="B102" s="5" t="s">
        <v>98</v>
      </c>
    </row>
    <row r="103" spans="1:2" ht="15.75" customHeight="1">
      <c r="A103" s="6">
        <v>45893</v>
      </c>
      <c r="B103" s="5" t="s">
        <v>98</v>
      </c>
    </row>
    <row r="104" spans="1:2" ht="15.75" customHeight="1">
      <c r="A104" s="6">
        <v>45900</v>
      </c>
      <c r="B104" s="5" t="s">
        <v>98</v>
      </c>
    </row>
    <row r="105" spans="1:2" ht="15.75" customHeight="1">
      <c r="A105" s="6">
        <v>45907</v>
      </c>
      <c r="B105" s="5" t="s">
        <v>98</v>
      </c>
    </row>
    <row r="106" spans="1:2" ht="15.75" customHeight="1">
      <c r="A106" s="6">
        <v>45914</v>
      </c>
      <c r="B106" s="5" t="s">
        <v>98</v>
      </c>
    </row>
    <row r="107" spans="1:2" ht="15.75" customHeight="1">
      <c r="A107" s="6">
        <v>45921</v>
      </c>
      <c r="B107" s="5" t="s">
        <v>98</v>
      </c>
    </row>
    <row r="108" spans="1:2" ht="15.75" customHeight="1">
      <c r="A108" s="6">
        <v>45928</v>
      </c>
      <c r="B108" s="5" t="s">
        <v>98</v>
      </c>
    </row>
    <row r="109" spans="1:2" ht="15.75" customHeight="1">
      <c r="A109" s="6">
        <v>45935</v>
      </c>
      <c r="B109" s="5" t="s">
        <v>98</v>
      </c>
    </row>
    <row r="110" spans="1:2" ht="15.75" customHeight="1">
      <c r="A110" s="6">
        <v>45942</v>
      </c>
      <c r="B110" s="5" t="s">
        <v>98</v>
      </c>
    </row>
    <row r="111" spans="1:2" ht="15.75" customHeight="1">
      <c r="A111" s="6">
        <v>45949</v>
      </c>
      <c r="B111" s="5" t="s">
        <v>98</v>
      </c>
    </row>
    <row r="112" spans="1:2" ht="15.75" customHeight="1">
      <c r="A112" s="6">
        <v>45956</v>
      </c>
      <c r="B112" s="5" t="s">
        <v>98</v>
      </c>
    </row>
    <row r="113" spans="1:2" ht="15.75" customHeight="1">
      <c r="A113" s="6">
        <v>45963</v>
      </c>
      <c r="B113" s="5" t="s">
        <v>98</v>
      </c>
    </row>
    <row r="114" spans="1:2" ht="15.75" customHeight="1">
      <c r="A114" s="6">
        <v>45970</v>
      </c>
      <c r="B114" s="5" t="s">
        <v>98</v>
      </c>
    </row>
    <row r="115" spans="1:2" ht="15.75" customHeight="1">
      <c r="A115" s="6">
        <v>45977</v>
      </c>
      <c r="B115" s="5" t="s">
        <v>98</v>
      </c>
    </row>
    <row r="116" spans="1:2" ht="15.75" customHeight="1">
      <c r="A116" s="6">
        <v>45984</v>
      </c>
      <c r="B116" s="5" t="s">
        <v>98</v>
      </c>
    </row>
    <row r="117" spans="1:2" ht="15.75" customHeight="1">
      <c r="A117" s="6">
        <v>45991</v>
      </c>
      <c r="B117" s="5" t="s">
        <v>98</v>
      </c>
    </row>
    <row r="118" spans="1:2" ht="15.75" customHeight="1">
      <c r="A118" s="6">
        <v>45998</v>
      </c>
      <c r="B118" s="5" t="s">
        <v>98</v>
      </c>
    </row>
    <row r="119" spans="1:2" ht="15.75" customHeight="1">
      <c r="A119" s="6">
        <v>46005</v>
      </c>
      <c r="B119" s="5" t="s">
        <v>98</v>
      </c>
    </row>
    <row r="120" spans="1:2" ht="15.75" customHeight="1">
      <c r="A120" s="6">
        <v>46012</v>
      </c>
      <c r="B120" s="5" t="s">
        <v>98</v>
      </c>
    </row>
    <row r="121" spans="1:2" ht="15.75" customHeight="1">
      <c r="A121" s="6">
        <v>46019</v>
      </c>
      <c r="B121" s="5" t="s">
        <v>98</v>
      </c>
    </row>
    <row r="122" spans="1:2" ht="15.75" customHeight="1">
      <c r="A122" s="6">
        <v>46026</v>
      </c>
      <c r="B122" s="5" t="s">
        <v>98</v>
      </c>
    </row>
    <row r="123" spans="1:2" ht="15.75" customHeight="1">
      <c r="A123" s="6">
        <v>46033</v>
      </c>
      <c r="B123" s="5" t="s">
        <v>98</v>
      </c>
    </row>
    <row r="124" spans="1:2" ht="15.75" customHeight="1">
      <c r="A124" s="6">
        <v>46040</v>
      </c>
      <c r="B124" s="5" t="s">
        <v>98</v>
      </c>
    </row>
    <row r="125" spans="1:2" ht="15.75" customHeight="1">
      <c r="A125" s="6">
        <v>46047</v>
      </c>
      <c r="B125" s="5" t="s">
        <v>98</v>
      </c>
    </row>
    <row r="126" spans="1:2" ht="15.75" customHeight="1">
      <c r="A126" s="6">
        <v>46054</v>
      </c>
      <c r="B126" s="5" t="s">
        <v>98</v>
      </c>
    </row>
    <row r="127" spans="1:2" ht="15.75" customHeight="1">
      <c r="A127" s="6">
        <v>46061</v>
      </c>
      <c r="B127" s="5" t="s">
        <v>98</v>
      </c>
    </row>
    <row r="128" spans="1:2" ht="15.75" customHeight="1">
      <c r="A128" s="6">
        <v>46068</v>
      </c>
      <c r="B128" s="5" t="s">
        <v>98</v>
      </c>
    </row>
    <row r="129" spans="1:2" ht="15.75" customHeight="1">
      <c r="A129" s="6">
        <v>46075</v>
      </c>
      <c r="B129" s="5" t="s">
        <v>98</v>
      </c>
    </row>
    <row r="130" spans="1:2" ht="15.75" customHeight="1">
      <c r="A130" s="6">
        <v>46082</v>
      </c>
      <c r="B130" s="5" t="s">
        <v>98</v>
      </c>
    </row>
    <row r="131" spans="1:2" ht="15.75" customHeight="1">
      <c r="A131" s="6">
        <v>46089</v>
      </c>
      <c r="B131" s="5" t="s">
        <v>98</v>
      </c>
    </row>
    <row r="132" spans="1:2" ht="15.75" customHeight="1">
      <c r="A132" s="6">
        <v>46096</v>
      </c>
      <c r="B132" s="5" t="s">
        <v>98</v>
      </c>
    </row>
    <row r="133" spans="1:2" ht="15.75" customHeight="1">
      <c r="A133" s="6">
        <v>46103</v>
      </c>
      <c r="B133" s="5" t="s">
        <v>98</v>
      </c>
    </row>
    <row r="134" spans="1:2" ht="15.75" customHeight="1">
      <c r="A134" s="6">
        <v>46110</v>
      </c>
      <c r="B134" s="5" t="s">
        <v>98</v>
      </c>
    </row>
    <row r="135" spans="1:2" ht="15.75" customHeight="1"/>
    <row r="136" spans="1:2" ht="15.75" customHeight="1"/>
    <row r="137" spans="1:2" ht="15.75" customHeight="1"/>
    <row r="138" spans="1:2" ht="15.75" customHeight="1"/>
    <row r="139" spans="1:2" ht="15.75" customHeight="1"/>
    <row r="140" spans="1:2" ht="15.75" customHeight="1"/>
    <row r="141" spans="1:2" ht="15.75" customHeight="1"/>
    <row r="142" spans="1:2" ht="15.75" customHeight="1"/>
    <row r="143" spans="1:2" ht="15.75" customHeight="1"/>
    <row r="144" spans="1:2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1:Z134"/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000"/>
  <sheetViews>
    <sheetView workbookViewId="0"/>
  </sheetViews>
  <sheetFormatPr defaultColWidth="14.42578125" defaultRowHeight="15" customHeight="1"/>
  <cols>
    <col min="1" max="6" width="14.42578125" customWidth="1"/>
  </cols>
  <sheetData>
    <row r="1" spans="1:9">
      <c r="A1" s="51" t="s">
        <v>99</v>
      </c>
      <c r="B1" s="52"/>
      <c r="C1" s="52"/>
      <c r="D1" s="52"/>
      <c r="E1" s="53"/>
      <c r="F1" s="5"/>
      <c r="G1" s="5"/>
      <c r="H1" s="5"/>
      <c r="I1" s="5"/>
    </row>
    <row r="2" spans="1:9">
      <c r="A2" s="27" t="s">
        <v>100</v>
      </c>
      <c r="B2" s="28" t="s">
        <v>101</v>
      </c>
      <c r="C2" s="28" t="s">
        <v>102</v>
      </c>
      <c r="D2" s="28" t="s">
        <v>103</v>
      </c>
      <c r="E2" s="28" t="s">
        <v>104</v>
      </c>
      <c r="F2" s="5"/>
      <c r="G2" s="5"/>
      <c r="H2" s="5"/>
      <c r="I2" s="5"/>
    </row>
    <row r="3" spans="1:9" ht="28.5">
      <c r="A3" s="29" t="s">
        <v>105</v>
      </c>
      <c r="B3" s="30">
        <f>19060.57/12/156</f>
        <v>10.18192841880342</v>
      </c>
      <c r="C3" s="30">
        <v>10.77</v>
      </c>
      <c r="D3" s="30">
        <v>12.85</v>
      </c>
      <c r="E3" s="30">
        <v>14.67</v>
      </c>
      <c r="F3" s="5"/>
      <c r="G3" s="5"/>
      <c r="H3" s="5"/>
      <c r="I3" s="5"/>
    </row>
    <row r="4" spans="1:9">
      <c r="A4" s="29" t="s">
        <v>106</v>
      </c>
      <c r="B4" s="30">
        <f>B3/12</f>
        <v>0.84849403490028497</v>
      </c>
      <c r="C4" s="30">
        <v>0.9</v>
      </c>
      <c r="D4" s="30">
        <v>1.07</v>
      </c>
      <c r="E4" s="30">
        <v>1.22</v>
      </c>
      <c r="F4" s="5"/>
      <c r="G4" s="5"/>
      <c r="H4" s="5"/>
      <c r="I4" s="5"/>
    </row>
    <row r="5" spans="1:9" ht="28.5">
      <c r="A5" s="29" t="s">
        <v>107</v>
      </c>
      <c r="B5" s="30">
        <f>132.37/156</f>
        <v>0.8485256410256411</v>
      </c>
      <c r="C5" s="30">
        <v>0.56000000000000005</v>
      </c>
      <c r="D5" s="30">
        <v>0.64</v>
      </c>
      <c r="E5" s="30">
        <v>0.72</v>
      </c>
      <c r="F5" s="5"/>
      <c r="G5" s="5"/>
      <c r="H5" s="5"/>
      <c r="I5" s="5"/>
    </row>
    <row r="6" spans="1:9" ht="42.75">
      <c r="A6" s="29" t="s">
        <v>108</v>
      </c>
      <c r="B6" s="30"/>
      <c r="C6" s="30">
        <v>0</v>
      </c>
      <c r="D6" s="30">
        <v>0</v>
      </c>
      <c r="E6" s="30">
        <v>0</v>
      </c>
      <c r="F6" s="5"/>
      <c r="G6" s="5"/>
      <c r="H6" s="5"/>
      <c r="I6" s="5"/>
    </row>
    <row r="7" spans="1:9" ht="28.5">
      <c r="A7" s="29" t="s">
        <v>109</v>
      </c>
      <c r="B7" s="30">
        <v>0.03</v>
      </c>
      <c r="C7" s="30">
        <v>0.03</v>
      </c>
      <c r="D7" s="30"/>
      <c r="E7" s="30"/>
      <c r="F7" s="5"/>
      <c r="G7" s="5"/>
      <c r="H7" s="5"/>
      <c r="I7" s="5"/>
    </row>
    <row r="8" spans="1:9" ht="43.5">
      <c r="A8" s="31" t="s">
        <v>110</v>
      </c>
      <c r="B8" s="30">
        <f>B3*0.5%</f>
        <v>5.0909642094017098E-2</v>
      </c>
      <c r="C8" s="30">
        <v>0.05</v>
      </c>
      <c r="D8" s="30">
        <v>0.06</v>
      </c>
      <c r="E8" s="30">
        <v>7.0000000000000007E-2</v>
      </c>
      <c r="F8" s="5"/>
      <c r="G8" s="32"/>
      <c r="H8" s="5"/>
      <c r="I8" s="5"/>
    </row>
    <row r="9" spans="1:9" ht="45">
      <c r="A9" s="33" t="s">
        <v>111</v>
      </c>
      <c r="B9" s="34">
        <f t="shared" ref="B9:E9" si="0">SUM(B3:B8)</f>
        <v>11.959857736823363</v>
      </c>
      <c r="C9" s="34">
        <f t="shared" si="0"/>
        <v>12.31</v>
      </c>
      <c r="D9" s="34">
        <f t="shared" si="0"/>
        <v>14.620000000000001</v>
      </c>
      <c r="E9" s="34">
        <f t="shared" si="0"/>
        <v>16.68</v>
      </c>
      <c r="F9" s="35">
        <f t="shared" ref="F9:I9" si="1">B9</f>
        <v>11.959857736823363</v>
      </c>
      <c r="G9" s="35">
        <f t="shared" si="1"/>
        <v>12.31</v>
      </c>
      <c r="H9" s="35">
        <f t="shared" si="1"/>
        <v>14.620000000000001</v>
      </c>
      <c r="I9" s="35">
        <f t="shared" si="1"/>
        <v>16.68</v>
      </c>
    </row>
    <row r="10" spans="1:9" ht="42.75">
      <c r="A10" s="29" t="s">
        <v>112</v>
      </c>
      <c r="B10" s="36">
        <f t="shared" ref="B10:E10" si="2">(B9+B14+B15)*4%</f>
        <v>0.53651528883683985</v>
      </c>
      <c r="C10" s="36">
        <f t="shared" si="2"/>
        <v>0.55208307692307701</v>
      </c>
      <c r="D10" s="36">
        <f t="shared" si="2"/>
        <v>0.65567692307692316</v>
      </c>
      <c r="E10" s="36">
        <f t="shared" si="2"/>
        <v>0.74806769230769221</v>
      </c>
      <c r="F10" s="5"/>
      <c r="G10" s="5"/>
      <c r="H10" s="5"/>
      <c r="I10" s="5"/>
    </row>
    <row r="11" spans="1:9" ht="42.75">
      <c r="A11" s="29" t="s">
        <v>113</v>
      </c>
      <c r="B11" s="36">
        <f t="shared" ref="B11:E11" si="3">(B9+B14+B15)*0.2%</f>
        <v>2.6825764441841995E-2</v>
      </c>
      <c r="C11" s="36">
        <f t="shared" si="3"/>
        <v>2.7604153846153851E-2</v>
      </c>
      <c r="D11" s="36">
        <f t="shared" si="3"/>
        <v>3.2783846153846156E-2</v>
      </c>
      <c r="E11" s="36">
        <f t="shared" si="3"/>
        <v>3.7403384615384609E-2</v>
      </c>
      <c r="F11" s="5"/>
      <c r="G11" s="5"/>
      <c r="H11" s="5"/>
      <c r="I11" s="5"/>
    </row>
    <row r="12" spans="1:9" ht="57">
      <c r="A12" s="29" t="s">
        <v>114</v>
      </c>
      <c r="B12" s="36">
        <f t="shared" ref="B12:E12" si="4">(B14+B15+B9)*(30.08-1.4)%</f>
        <v>3.8468146209601417</v>
      </c>
      <c r="C12" s="36">
        <f t="shared" si="4"/>
        <v>3.9584356615384615</v>
      </c>
      <c r="D12" s="36">
        <f t="shared" si="4"/>
        <v>4.7012035384615389</v>
      </c>
      <c r="E12" s="36">
        <f t="shared" si="4"/>
        <v>5.3636453538461542</v>
      </c>
      <c r="F12" s="5"/>
      <c r="G12" s="5"/>
      <c r="H12" s="5"/>
      <c r="I12" s="5"/>
    </row>
    <row r="13" spans="1:9" ht="42.75">
      <c r="A13" s="29" t="s">
        <v>115</v>
      </c>
      <c r="B13" s="36">
        <f t="shared" ref="B13:E13" si="5">(B9+B14+B15)*0.505%</f>
        <v>6.7735055215651027E-2</v>
      </c>
      <c r="C13" s="36">
        <f t="shared" si="5"/>
        <v>6.9700488461538465E-2</v>
      </c>
      <c r="D13" s="36">
        <f t="shared" si="5"/>
        <v>8.2779211538461545E-2</v>
      </c>
      <c r="E13" s="36">
        <f t="shared" si="5"/>
        <v>9.4443546153846133E-2</v>
      </c>
      <c r="F13" s="32"/>
      <c r="G13" s="32"/>
      <c r="H13" s="32"/>
      <c r="I13" s="32"/>
    </row>
    <row r="14" spans="1:9">
      <c r="A14" s="29" t="s">
        <v>116</v>
      </c>
      <c r="B14" s="36">
        <f t="shared" ref="B14:E14" si="6">(B3+B5+B6+B7+B8)*216/1872</f>
        <v>1.2820804271449706</v>
      </c>
      <c r="C14" s="36">
        <f t="shared" si="6"/>
        <v>1.3165384615384614</v>
      </c>
      <c r="D14" s="36">
        <f t="shared" si="6"/>
        <v>1.5634615384615385</v>
      </c>
      <c r="E14" s="36">
        <f t="shared" si="6"/>
        <v>1.7838461538461539</v>
      </c>
      <c r="F14" s="35">
        <f t="shared" ref="F14:I14" si="7">B14</f>
        <v>1.2820804271449706</v>
      </c>
      <c r="G14" s="35">
        <f t="shared" si="7"/>
        <v>1.3165384615384614</v>
      </c>
      <c r="H14" s="35">
        <f t="shared" si="7"/>
        <v>1.5634615384615385</v>
      </c>
      <c r="I14" s="35">
        <f t="shared" si="7"/>
        <v>1.7838461538461539</v>
      </c>
    </row>
    <row r="15" spans="1:9" ht="28.5">
      <c r="A15" s="29" t="s">
        <v>117</v>
      </c>
      <c r="B15" s="36">
        <f t="shared" ref="B15:E15" si="8">(B3+B5+B6+B7+B8)*28.8/1872</f>
        <v>0.17094405695266277</v>
      </c>
      <c r="C15" s="36">
        <f t="shared" si="8"/>
        <v>0.17553846153846153</v>
      </c>
      <c r="D15" s="36">
        <f t="shared" si="8"/>
        <v>0.20846153846153848</v>
      </c>
      <c r="E15" s="36">
        <f t="shared" si="8"/>
        <v>0.23784615384615387</v>
      </c>
      <c r="F15" s="35">
        <f t="shared" ref="F15:I15" si="9">B15</f>
        <v>0.17094405695266277</v>
      </c>
      <c r="G15" s="35">
        <f t="shared" si="9"/>
        <v>0.17553846153846153</v>
      </c>
      <c r="H15" s="35">
        <f t="shared" si="9"/>
        <v>0.20846153846153848</v>
      </c>
      <c r="I15" s="35">
        <f t="shared" si="9"/>
        <v>0.23784615384615387</v>
      </c>
    </row>
    <row r="16" spans="1:9" ht="42.75">
      <c r="A16" s="29" t="s">
        <v>118</v>
      </c>
      <c r="B16" s="36">
        <f t="shared" ref="B16:E16" si="10">(B9/13.5)-(B9*0.5%)</f>
        <v>0.82611609922872487</v>
      </c>
      <c r="C16" s="36">
        <f t="shared" si="10"/>
        <v>0.85030185185185192</v>
      </c>
      <c r="D16" s="36">
        <f t="shared" si="10"/>
        <v>1.0098629629629632</v>
      </c>
      <c r="E16" s="36">
        <f t="shared" si="10"/>
        <v>1.1521555555555556</v>
      </c>
      <c r="F16" s="35">
        <f t="shared" ref="F16:I16" si="11">B16</f>
        <v>0.82611609922872487</v>
      </c>
      <c r="G16" s="35">
        <f t="shared" si="11"/>
        <v>0.85030185185185192</v>
      </c>
      <c r="H16" s="35">
        <f t="shared" si="11"/>
        <v>1.0098629629629632</v>
      </c>
      <c r="I16" s="35">
        <f t="shared" si="11"/>
        <v>1.1521555555555556</v>
      </c>
    </row>
    <row r="17" spans="1:9" ht="28.5">
      <c r="A17" s="29" t="s">
        <v>119</v>
      </c>
      <c r="B17" s="36">
        <v>5.0000000000000001E-3</v>
      </c>
      <c r="C17" s="36">
        <v>5.0000000000000001E-3</v>
      </c>
      <c r="D17" s="36">
        <v>5.0000000000000001E-3</v>
      </c>
      <c r="E17" s="36">
        <v>5.0000000000000001E-3</v>
      </c>
      <c r="F17" s="5"/>
      <c r="G17" s="5"/>
      <c r="H17" s="5"/>
      <c r="I17" s="5"/>
    </row>
    <row r="18" spans="1:9" ht="28.5">
      <c r="A18" s="29" t="s">
        <v>120</v>
      </c>
      <c r="B18" s="36">
        <f t="shared" ref="B18:E18" si="12">(B9+B14+B15)*1.4%</f>
        <v>0.18778035109289393</v>
      </c>
      <c r="C18" s="36">
        <f t="shared" si="12"/>
        <v>0.19322907692307692</v>
      </c>
      <c r="D18" s="36">
        <f t="shared" si="12"/>
        <v>0.22948692307692306</v>
      </c>
      <c r="E18" s="36">
        <f t="shared" si="12"/>
        <v>0.26182369230769226</v>
      </c>
      <c r="F18" s="5"/>
      <c r="G18" s="5"/>
      <c r="H18" s="5"/>
      <c r="I18" s="5"/>
    </row>
    <row r="19" spans="1:9" ht="45">
      <c r="A19" s="37" t="s">
        <v>121</v>
      </c>
      <c r="B19" s="38">
        <f t="shared" ref="B19:I19" si="13">SUM(B9:B18)</f>
        <v>18.909669400697087</v>
      </c>
      <c r="C19" s="38">
        <f t="shared" si="13"/>
        <v>19.458431232621084</v>
      </c>
      <c r="D19" s="38">
        <f t="shared" si="13"/>
        <v>23.108716482193731</v>
      </c>
      <c r="E19" s="39">
        <f t="shared" si="13"/>
        <v>26.364231532478634</v>
      </c>
      <c r="F19" s="40">
        <f t="shared" si="13"/>
        <v>14.238998320149722</v>
      </c>
      <c r="G19" s="40">
        <f t="shared" si="13"/>
        <v>14.652378774928776</v>
      </c>
      <c r="H19" s="40">
        <f t="shared" si="13"/>
        <v>17.401786039886041</v>
      </c>
      <c r="I19" s="40">
        <f t="shared" si="13"/>
        <v>19.853847863247861</v>
      </c>
    </row>
    <row r="20" spans="1:9">
      <c r="A20" s="41"/>
      <c r="B20" s="5"/>
      <c r="C20" s="5"/>
      <c r="D20" s="5"/>
      <c r="E20" s="5"/>
      <c r="F20" s="5"/>
      <c r="G20" s="5"/>
      <c r="H20" s="5"/>
      <c r="I20" s="5"/>
    </row>
    <row r="21" spans="1:9" ht="15.75" customHeight="1">
      <c r="A21" s="42" t="s">
        <v>122</v>
      </c>
      <c r="B21" s="43"/>
      <c r="C21" s="5"/>
      <c r="D21" s="5"/>
      <c r="E21" s="5"/>
      <c r="F21" s="5"/>
      <c r="G21" s="5"/>
      <c r="H21" s="5"/>
      <c r="I21" s="5"/>
    </row>
    <row r="22" spans="1:9" ht="15.75" customHeight="1">
      <c r="A22" s="41"/>
      <c r="B22" s="41"/>
      <c r="C22" s="41"/>
      <c r="D22" s="41"/>
      <c r="E22" s="41"/>
      <c r="F22" s="5"/>
      <c r="G22" s="5"/>
      <c r="H22" s="5"/>
      <c r="I22" s="5"/>
    </row>
    <row r="23" spans="1:9" ht="15.75" customHeight="1">
      <c r="A23" s="54" t="s">
        <v>123</v>
      </c>
      <c r="B23" s="55"/>
      <c r="C23" s="55"/>
      <c r="D23" s="55"/>
      <c r="E23" s="56"/>
      <c r="F23" s="5"/>
      <c r="G23" s="5"/>
      <c r="H23" s="5"/>
      <c r="I23" s="5"/>
    </row>
    <row r="24" spans="1:9" ht="15.75" customHeight="1">
      <c r="A24" s="44" t="s">
        <v>111</v>
      </c>
      <c r="B24" s="34">
        <f t="shared" ref="B24:E24" si="14">B9</f>
        <v>11.959857736823363</v>
      </c>
      <c r="C24" s="34">
        <f t="shared" si="14"/>
        <v>12.31</v>
      </c>
      <c r="D24" s="34">
        <f t="shared" si="14"/>
        <v>14.620000000000001</v>
      </c>
      <c r="E24" s="34">
        <f t="shared" si="14"/>
        <v>16.68</v>
      </c>
      <c r="F24" s="5"/>
      <c r="G24" s="5"/>
      <c r="H24" s="5"/>
      <c r="I24" s="5"/>
    </row>
    <row r="25" spans="1:9" ht="15.75" customHeight="1">
      <c r="A25" s="45" t="s">
        <v>124</v>
      </c>
      <c r="B25" s="46">
        <v>1.7</v>
      </c>
      <c r="C25" s="46">
        <v>1.7</v>
      </c>
      <c r="D25" s="46">
        <v>1.7</v>
      </c>
      <c r="E25" s="47">
        <v>1.7</v>
      </c>
      <c r="F25" s="5"/>
      <c r="G25" s="5"/>
      <c r="H25" s="5"/>
      <c r="I25" s="5"/>
    </row>
    <row r="26" spans="1:9" ht="15.75" customHeight="1">
      <c r="A26" s="48" t="s">
        <v>125</v>
      </c>
      <c r="B26" s="49">
        <f t="shared" ref="B26:E26" si="15">(B24*B25)</f>
        <v>20.331758152599715</v>
      </c>
      <c r="C26" s="49">
        <f t="shared" si="15"/>
        <v>20.927</v>
      </c>
      <c r="D26" s="49">
        <f t="shared" si="15"/>
        <v>24.854000000000003</v>
      </c>
      <c r="E26" s="50">
        <f t="shared" si="15"/>
        <v>28.355999999999998</v>
      </c>
      <c r="F26" s="32"/>
      <c r="G26" s="5"/>
      <c r="H26" s="5"/>
      <c r="I26" s="5"/>
    </row>
    <row r="27" spans="1:9" ht="15.75" customHeight="1"/>
    <row r="28" spans="1:9" ht="15.75" customHeight="1"/>
    <row r="29" spans="1:9" ht="15.75" customHeight="1"/>
    <row r="30" spans="1:9" ht="15.75" customHeight="1"/>
    <row r="31" spans="1:9" ht="15.75" customHeight="1"/>
    <row r="32" spans="1: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E1"/>
    <mergeCell ref="A23:E23"/>
  </mergeCells>
  <pageMargins left="0.7" right="0.7" top="0.75" bottom="0.75" header="0" footer="0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1206B9E05AB8469C1230FE2638813A" ma:contentTypeVersion="1" ma:contentTypeDescription="Creare un nuovo documento." ma:contentTypeScope="" ma:versionID="3defdf147bba4906e4c87c9abf72ffa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07027eaa144eb809f075463d81fdff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a fine pianificazion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F47745F-D233-450B-BC3A-99CC760D13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6A862F-164F-496B-801F-4833A42B32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21594B-4F10-4DA2-AEA7-03E2BA8660DA}">
  <ds:schemaRefs>
    <ds:schemaRef ds:uri="http://schemas.microsoft.com/sharepoint/v3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Tot maschera</vt:lpstr>
      <vt:lpstr>Festività</vt:lpstr>
      <vt:lpstr>Livello</vt:lpstr>
      <vt:lpstr>Domeniche</vt:lpstr>
      <vt:lpstr>Costi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Mariachiara Miani</dc:creator>
  <cp:lastModifiedBy>Prampero Fausto</cp:lastModifiedBy>
  <dcterms:created xsi:type="dcterms:W3CDTF">2024-02-28T15:26:49Z</dcterms:created>
  <dcterms:modified xsi:type="dcterms:W3CDTF">2024-04-11T13:04:35Z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0x0101009E1206B9E05AB8469C1230FE2638813A</vt:lpwstr>
  </property>
</Properties>
</file>